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60" windowWidth="18855" windowHeight="11475"/>
  </bookViews>
  <sheets>
    <sheet name="План на 2016-25 " sheetId="12" r:id="rId1"/>
    <sheet name="Лист1" sheetId="13" r:id="rId2"/>
  </sheets>
  <definedNames>
    <definedName name="_xlnm.Print_Titles" localSheetId="0">'План на 2016-25 '!$4:$6</definedName>
  </definedNames>
  <calcPr calcId="145621"/>
</workbook>
</file>

<file path=xl/calcChain.xml><?xml version="1.0" encoding="utf-8"?>
<calcChain xmlns="http://schemas.openxmlformats.org/spreadsheetml/2006/main">
  <c r="O46" i="12" l="1"/>
  <c r="N41" i="12" l="1"/>
  <c r="N36" i="12" s="1"/>
  <c r="M41" i="12"/>
  <c r="L41" i="12"/>
  <c r="N30" i="12"/>
  <c r="N11" i="12" s="1"/>
  <c r="M30" i="12"/>
  <c r="L30" i="12"/>
  <c r="M34" i="12"/>
  <c r="N34" i="12"/>
  <c r="L34" i="12"/>
  <c r="O48" i="12"/>
  <c r="O43" i="12" s="1"/>
  <c r="N43" i="12"/>
  <c r="M36" i="12"/>
  <c r="O35" i="12"/>
  <c r="O31" i="12"/>
  <c r="O29" i="12"/>
  <c r="O27" i="12"/>
  <c r="O25" i="12"/>
  <c r="O19" i="12"/>
  <c r="O14" i="12"/>
  <c r="O10" i="12"/>
  <c r="O9" i="12"/>
  <c r="O12" i="12"/>
  <c r="N8" i="12"/>
  <c r="K30" i="12"/>
  <c r="N33" i="12" l="1"/>
  <c r="N7" i="12"/>
  <c r="O8" i="12"/>
  <c r="K41" i="12"/>
  <c r="N49" i="12" l="1"/>
  <c r="F4" i="13"/>
  <c r="D4" i="13"/>
  <c r="K43" i="12" l="1"/>
  <c r="K36" i="12"/>
  <c r="K34" i="12"/>
  <c r="K11" i="12"/>
  <c r="K8" i="12"/>
  <c r="J30" i="12"/>
  <c r="J41" i="12"/>
  <c r="K33" i="12" l="1"/>
  <c r="K7" i="12"/>
  <c r="J43" i="12"/>
  <c r="J36" i="12"/>
  <c r="J34" i="12"/>
  <c r="K49" i="12" l="1"/>
  <c r="J33" i="12"/>
  <c r="J11" i="12" l="1"/>
  <c r="J8" i="12"/>
  <c r="M11" i="12"/>
  <c r="I42" i="12"/>
  <c r="J7" i="12" l="1"/>
  <c r="J49" i="12" s="1"/>
  <c r="I36" i="12"/>
  <c r="I34" i="12"/>
  <c r="I33" i="12" l="1"/>
  <c r="I11" i="12"/>
  <c r="I43" i="12"/>
  <c r="I8" i="12"/>
  <c r="G11" i="12"/>
  <c r="H11" i="12"/>
  <c r="L11" i="12"/>
  <c r="F11" i="12"/>
  <c r="L43" i="12"/>
  <c r="M43" i="12"/>
  <c r="L36" i="12"/>
  <c r="M8" i="12"/>
  <c r="F8" i="12"/>
  <c r="G8" i="12"/>
  <c r="H8" i="12"/>
  <c r="L8" i="12"/>
  <c r="H43" i="12"/>
  <c r="H36" i="12"/>
  <c r="H34" i="12"/>
  <c r="E8" i="12"/>
  <c r="L7" i="12" l="1"/>
  <c r="L33" i="12"/>
  <c r="M33" i="12"/>
  <c r="I7" i="12"/>
  <c r="M7" i="12"/>
  <c r="H33" i="12"/>
  <c r="H7" i="12"/>
  <c r="L49" i="12" l="1"/>
  <c r="M49" i="12"/>
  <c r="I49" i="12"/>
  <c r="H49" i="12"/>
  <c r="O28" i="12"/>
  <c r="O20" i="12"/>
  <c r="O18" i="12"/>
  <c r="O17" i="12"/>
  <c r="O16" i="12"/>
  <c r="O15" i="12"/>
  <c r="O13" i="12"/>
  <c r="G34" i="12"/>
  <c r="G36" i="12"/>
  <c r="G43" i="12" l="1"/>
  <c r="G33" i="12" l="1"/>
  <c r="G7" i="12" l="1"/>
  <c r="G49" i="12" s="1"/>
  <c r="F43" i="12" l="1"/>
  <c r="E43" i="12"/>
  <c r="F42" i="12"/>
  <c r="E42" i="12"/>
  <c r="O42" i="12" s="1"/>
  <c r="F41" i="12"/>
  <c r="E41" i="12"/>
  <c r="O41" i="12" s="1"/>
  <c r="F40" i="12"/>
  <c r="E40" i="12"/>
  <c r="O40" i="12" s="1"/>
  <c r="F38" i="12"/>
  <c r="O38" i="12" s="1"/>
  <c r="E37" i="12"/>
  <c r="O37" i="12" s="1"/>
  <c r="F34" i="12"/>
  <c r="E34" i="12"/>
  <c r="E30" i="12"/>
  <c r="O30" i="12" l="1"/>
  <c r="O11" i="12" s="1"/>
  <c r="O7" i="12" s="1"/>
  <c r="O36" i="12"/>
  <c r="E11" i="12"/>
  <c r="E7" i="12" s="1"/>
  <c r="E36" i="12"/>
  <c r="E33" i="12" s="1"/>
  <c r="O34" i="12"/>
  <c r="O33" i="12" s="1"/>
  <c r="F7" i="12"/>
  <c r="F36" i="12"/>
  <c r="F33" i="12" s="1"/>
  <c r="E49" i="12" l="1"/>
  <c r="F49" i="12"/>
  <c r="O49" i="12" l="1"/>
</calcChain>
</file>

<file path=xl/sharedStrings.xml><?xml version="1.0" encoding="utf-8"?>
<sst xmlns="http://schemas.openxmlformats.org/spreadsheetml/2006/main" count="153" uniqueCount="106">
  <si>
    <t>№ п/п</t>
  </si>
  <si>
    <t>Наименование мероприятия</t>
  </si>
  <si>
    <t>Исполнитель</t>
  </si>
  <si>
    <t>Срок исполнения</t>
  </si>
  <si>
    <t>Реализация комплекса мер по вопросам урегулирования задолженности по обязательным платежам, администрируемым налоговыми органами.</t>
  </si>
  <si>
    <t>в течение года</t>
  </si>
  <si>
    <t>Реализация комплекса мер по контролю за полнотой и своевременностью выплаты заработной платы, предотвращению фактов выплаты «теневой» заработной платы в целях расширения (легализации) налоговой базы по НДФЛ.</t>
  </si>
  <si>
    <t>Реализация комплекса мер по легализации налогооблагаемой базы, в том числе с субъектами малого и среднего предпринимательства по легализации доходов в целях увеличения налоговых поступлений.</t>
  </si>
  <si>
    <t>Проведение разъяснительной работы по своевременной и полной уплате налогов, поступающих в местный бюджет.</t>
  </si>
  <si>
    <t>ОЭиР</t>
  </si>
  <si>
    <t>ежегодно</t>
  </si>
  <si>
    <t>БФУ</t>
  </si>
  <si>
    <t>в течение 15 дней после принятия Решения Совета депутатов о бюджете и (или) внесения изменений в действующее Решение</t>
  </si>
  <si>
    <t>Организация мониторинга поступлений доходов основных налогоплательщиков муниципального образования город Саяногорск</t>
  </si>
  <si>
    <t>Анализ недоимки по налоговыми и неналоговым доходам в местный бюджет и реализация мер по ее сокращению.</t>
  </si>
  <si>
    <t>Заключение Соглашений о взаимодействии с территориальными подразделениями федеральных органов государственной власти, органом технической инвентаризации.</t>
  </si>
  <si>
    <t>постоянно</t>
  </si>
  <si>
    <t>Увеличение объема доходов от использования муниципального имущества, инвентаризация, выявление неиспользуемого (неэффективно используемого) имущества и принятие мер по его продаже или сдаче в аренду, а также усиление работы по взысканию задолженности по арендной плате.</t>
  </si>
  <si>
    <t>ДАГН</t>
  </si>
  <si>
    <t>Увеличение объема платных услуг, оказываемых муниципальными учреждениями муниципального образования город Саяногорск, по сравнению с аналогичным периодом прошлого года, не менее чем на 5%.</t>
  </si>
  <si>
    <t>ГРБС</t>
  </si>
  <si>
    <t>Осуществление контроля за фактическим начислением и поступлением платы за найм социального и коммерческого жилья (находящегося в муниципальной собственности) в бюджет муниципального образования город Саяногорск.</t>
  </si>
  <si>
    <t>Введение моратория на принятие новых расходных обязательств, в том числе новых мер социальной поддержки и приостановление ежегодной индексации социальных льгот и выплат.</t>
  </si>
  <si>
    <t>Повышение  эффективности использования имущества, находящегося в муниципальной собственности (выявление неиспользуемого имущества и принятие мер по его перераспределению между муниципальными учреждениями, отчуждению или передаче в аренду, размещение учреждений в помещениях с наименьшей площадью, размещение учреждений под "одной крышей", передача части площадей учреждений в долгосрочную аренду.</t>
  </si>
  <si>
    <t>ДАГН совместно с ГРБС</t>
  </si>
  <si>
    <t>Оптимизация расходов на содержание органов местного самоуправления до 10%, в том числе за счет сокращения и оптимизации штатной численности.</t>
  </si>
  <si>
    <t>ГРБС, БФУ</t>
  </si>
  <si>
    <t>Увеличение объема расходов за счет доходов от внебюджетной деятельности бюджетных и автономных муниципальных учреждений (оплата услуг связи, коммунальных услуг, оплата налогов и других расходов муниципальных учреждений).</t>
  </si>
  <si>
    <t>Оптимизация лимитов потребления топливно-энергетических ресурсов муниципальных учреждений, обеспечение энергоэффективности в бюджетном секторе, в том числе в рамках реализации программы энергосбережения и повышения энергоэффективности.</t>
  </si>
  <si>
    <t>ГРБС совместно с Комитетом ЖКХиТ</t>
  </si>
  <si>
    <t>Оценка  финансового результата от реализации мероприятия, тыс. руб.</t>
  </si>
  <si>
    <t>Всего</t>
  </si>
  <si>
    <t>ДАГН, ОЭиР, БФУ</t>
  </si>
  <si>
    <t>1. Оптимизация  системы налоговых льгот, ставок по местным налогам в результате  проведения оценки эффективности предоставляемых льгот, анализа установления налоговых ставок</t>
  </si>
  <si>
    <t>ежегодно, III квартал</t>
  </si>
  <si>
    <t>2. Увеличение доходного потенциала</t>
  </si>
  <si>
    <t>2.7</t>
  </si>
  <si>
    <t>ДАГН,  Администрация МО г.Саяногорск</t>
  </si>
  <si>
    <t>1. Оптимизация  расходов на содержание органов местного самоуправления</t>
  </si>
  <si>
    <t>1.1     </t>
  </si>
  <si>
    <t>2. Оптимизация  бюджетной сети и расходов на  их содержание</t>
  </si>
  <si>
    <t>2.1     </t>
  </si>
  <si>
    <t>1.</t>
  </si>
  <si>
    <t>2.</t>
  </si>
  <si>
    <t>3.</t>
  </si>
  <si>
    <t>4.</t>
  </si>
  <si>
    <t>5.</t>
  </si>
  <si>
    <t>2016 год (факт)</t>
  </si>
  <si>
    <t>2017 год (факт)</t>
  </si>
  <si>
    <t>2.6</t>
  </si>
  <si>
    <t>Осуществление расходов на обслуживание муниципального долга муниципального образования город Саяногорск не более 5% от общего объема расходов бюджета муниципального образования город Саяногорск (в процентах)</t>
  </si>
  <si>
    <t>Включение в состав источников финансирования дефицита бюджета муниципального образования город Саяногорск привлечение бюджетных кредитов из республиканского бюджета после принятия соответствующего решения о его предоставлении (привлечение бюджетных кредитов  - (+);  не привлечение бюджетных кредитов - (-))</t>
  </si>
  <si>
    <t>Осуществление замещения муниципального долга муниципального образования город Саяногорск по кредитам коммерческих банков бюджетными кредитами и снижение процентных ставок по ранее заключенным контрактам с коммерческими банками  с целью снижения расходов на обслуживание муниципального долга, а также работа с коммерческими банками с целью снижения % ставок по  заключенным контрактам (тыс.руб.)</t>
  </si>
  <si>
    <t>(+)</t>
  </si>
  <si>
    <t>испр.</t>
  </si>
  <si>
    <t>факт 1 полугод 2017</t>
  </si>
  <si>
    <t>факт 1 полугод 2018</t>
  </si>
  <si>
    <t xml:space="preserve"> 2018 год (факт)</t>
  </si>
  <si>
    <t>Сокращения штатной численности  до 10% в муниципальных учреждениях</t>
  </si>
  <si>
    <t>Проведение ежегодного анализа объема и состава долговых обязательств бюджета муниципального образования город Саяногорск (количество раз)</t>
  </si>
  <si>
    <t>Обеспечение реализации мер по равномерному распределению долговой нагрузки бюджета муниципального образования город Саяногорск по годам (количество лет)</t>
  </si>
  <si>
    <t>да</t>
  </si>
  <si>
    <t>по ГРБС________________________________________________</t>
  </si>
  <si>
    <t>2019 год (факт)</t>
  </si>
  <si>
    <t>2023 год (план)</t>
  </si>
  <si>
    <t>2024 год (план)</t>
  </si>
  <si>
    <t>Реализация мероприятий по повышению роли имущественных налогов в формировании местного бюджета, направленных на увеличение собираемости платежей от использования имущества, в том числе инвентаризация земельных участков, объектов капитального строительства, проведение работы с населением, направленной на побуждение физических лиц к постановке на государственный учет объектов недвижимого имущества</t>
  </si>
  <si>
    <t xml:space="preserve">Проведение работы по оптимизации системы налоговых ставок по местным налогам и оценке эффективности предоставляемых налоговых льгот по местным налогам в муниципальном образовании город Саяногорск 
(с последующим установлением максимальных ставок в пределах установленных Налоговым кодексом Российской Федерации, отменой льгот, ужесточением критериев предоставления)
</t>
  </si>
  <si>
    <t>Проведение инвентаризации социальных выплат и льгот отдельным категориям граждан, установленных нормативными правовыми актами муниципального образования город Саяногорск и их пересмотр на основе принципов адресности и нуждаемости с учетом внесенных изменений в федеральное законодательство, способствующих сокращению прироста численности получателей.</t>
  </si>
  <si>
    <t>Бюджетный эффект Плана мероприятий по увеличению поступлений налоговых и неналоговых доходов в местный бюджет, оптимизации расходов местного бюджета и по совершениствованию доловой политики муниципального образования город Саяногорск (Всего по муниципальному образованию город Саяногорск I, II, III)</t>
  </si>
  <si>
    <t>I.                 Мероприятия по росту доходов бюджета муниципального образования город Саяногорск</t>
  </si>
  <si>
    <t>1.1               </t>
  </si>
  <si>
    <r>
      <t>1.2</t>
    </r>
    <r>
      <rPr>
        <sz val="10"/>
        <rFont val="Calibri"/>
        <family val="2"/>
        <charset val="204"/>
        <scheme val="minor"/>
      </rPr>
      <t>               </t>
    </r>
  </si>
  <si>
    <t>2.1               </t>
  </si>
  <si>
    <t>2.2               </t>
  </si>
  <si>
    <t>2.3               </t>
  </si>
  <si>
    <t>2.4               </t>
  </si>
  <si>
    <t>II.                  Мероприятия по оптимизации расходов бюджета муниципального образования город Саяногорск</t>
  </si>
  <si>
    <t>2.4              </t>
  </si>
  <si>
    <t>2.5               </t>
  </si>
  <si>
    <t>2.6               </t>
  </si>
  <si>
    <t>III.                 Мероприятия по совершенствованию долговой политики муниципального образования город Саяногорск</t>
  </si>
  <si>
    <t>2.5</t>
  </si>
  <si>
    <t>2.8             </t>
  </si>
  <si>
    <t>2.9             </t>
  </si>
  <si>
    <t>2.10             </t>
  </si>
  <si>
    <t>2.11             </t>
  </si>
  <si>
    <t>2.12            </t>
  </si>
  <si>
    <t>2020 год (факт)</t>
  </si>
  <si>
    <t>УФНС по РХ (по согласованию), ОЭиР совместно с заинтересованые территориальные подразделения федеральных органов исполнительной власти, с участием представителя Администрации муниципального образования город Саяногорск</t>
  </si>
  <si>
    <t>УФНС по РХ (по согласованию) совместно с заинтересованными территориальными подразделениями федеральных органов исполнительной власти - ОЭиР</t>
  </si>
  <si>
    <t>УФНС по РХ (по согласованию)  - ОЭиР</t>
  </si>
  <si>
    <t>Предоставление в адрес УФНС  по Республики Хакасия информации о годовых плановых показателях по доходным источникам, администрируемым УФНС  по РХ, в соответствии с решением Совета депутатов муниципального образования г.Саяногорск о бюджете муниципального образования город Саяногорск.</t>
  </si>
  <si>
    <t>БФУ совместно с УФНС  по РХ (по согласованию)</t>
  </si>
  <si>
    <t>БФУ совместно с УФНС  по РХ (по согласованию), ДАГН</t>
  </si>
  <si>
    <t>Администрация МО г.Саяногорск, ДАГН, Саяногорский  отдел Управления Росреестра по РХ (по согласованию), УФНС по РХ (по согласованию), Саяногорский филиал ГУП РХ УТИ (по согласованию), ФГБУ «Федеральная кадастровая палата Федеральной службы регистрации, кадастра и картографии по РХ» (по согласованию)</t>
  </si>
  <si>
    <t>Проведение мониторинга по эффективности установленных коэффициентов К2 по единому налогу на вмененный доход на территории муниципального образования город Саяногорск. *</t>
  </si>
  <si>
    <t>*С 1 января 2021 года ЕНВД не применяется (ст.5 Федерального закона от 29.06.2012 №97 ФЗ), на территории МО г.Саяногорск с 01.01.2021г. Отменено применение системы налогообложения в виде ЕНВД (утв. Решение Совета депутатов МО г.Саяногорск от 15.12.2020г. №262 "О признании утратившим силу решения Саяногорского городского Совета депутатов от 16.11.2005г. №101 "О системе налогообложения в виде ЕНВД для отдельных видов деятельности на территории МО г.Саяногорск)</t>
  </si>
  <si>
    <t>2021 год      (факт)</t>
  </si>
  <si>
    <t>2022 год (факт)</t>
  </si>
  <si>
    <t>2025 год (план)</t>
  </si>
  <si>
    <t>Администрация МО г.Саяногорск, УФНС по РХ (по согласованию), Отделение Фонда пенсионного и социального страхования Российской Федерации по Республике Хакасия (по согласованию), Отдел по городу  - Саяногорску ГКУ РХ «Центр занятости населения» (по согласованию), Отдел МВД РФ по г.Саяногорску (по согласованию) ОЭиР</t>
  </si>
  <si>
    <t>Управляющий делами Администрации муниципального образования г.Саяногорск</t>
  </si>
  <si>
    <t xml:space="preserve">      А.Г. Козловская</t>
  </si>
  <si>
    <t xml:space="preserve"> План по увеличению поступлений налоговых и неналоговых доходов в местный бюджет, оптимизации расходов местного бюджета  
и по совершенствованию долговой политики муниципального образования город Саяногорск на 2016 - 2025 годы </t>
  </si>
  <si>
    <t>Приложение 
к постановлению Администрации                                 муниципального образования город Саяногорск                               от  09.03.2023г. №137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</si>
</sst>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charset val="204"/>
      <scheme val="minor"/>
    </font>
    <font>
      <sz val="11"/>
      <name val="Calibri"/>
      <family val="2"/>
      <charset val="204"/>
      <scheme val="minor"/>
    </font>
    <font>
      <sz val="14"/>
      <name val="Times New Roman"/>
      <family val="1"/>
      <charset val="204"/>
    </font>
    <font>
      <i/>
      <sz val="10"/>
      <name val="Times New Roman"/>
      <family val="1"/>
      <charset val="204"/>
    </font>
    <font>
      <sz val="10"/>
      <name val="Calibri"/>
      <family val="2"/>
      <charset val="204"/>
      <scheme val="minor"/>
    </font>
    <font>
      <sz val="10"/>
      <name val="Times New Roman"/>
      <family val="1"/>
      <charset val="204"/>
    </font>
    <font>
      <b/>
      <sz val="10"/>
      <name val="Times New Roman"/>
      <family val="1"/>
      <charset val="204"/>
    </font>
    <font>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99FF66"/>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8">
    <xf numFmtId="0" fontId="0" fillId="0" borderId="0" xfId="0"/>
    <xf numFmtId="2" fontId="1" fillId="0" borderId="0" xfId="0" applyNumberFormat="1" applyFont="1" applyAlignment="1">
      <alignment vertical="center"/>
    </xf>
    <xf numFmtId="2" fontId="1" fillId="0" borderId="0" xfId="0" applyNumberFormat="1" applyFont="1" applyAlignment="1">
      <alignment horizontal="left" vertical="center" wrapText="1"/>
    </xf>
    <xf numFmtId="2" fontId="1" fillId="0" borderId="0" xfId="0" applyNumberFormat="1" applyFont="1" applyAlignment="1">
      <alignment horizontal="center" vertical="center" wrapText="1"/>
    </xf>
    <xf numFmtId="2" fontId="3" fillId="0" borderId="1" xfId="0" applyNumberFormat="1" applyFont="1" applyFill="1" applyBorder="1" applyAlignment="1">
      <alignment horizontal="center" vertical="center" wrapText="1"/>
    </xf>
    <xf numFmtId="2" fontId="1" fillId="0" borderId="11" xfId="0" applyNumberFormat="1" applyFont="1" applyBorder="1" applyAlignment="1">
      <alignment vertical="center"/>
    </xf>
    <xf numFmtId="2" fontId="1" fillId="3" borderId="9" xfId="0" applyNumberFormat="1" applyFont="1" applyFill="1" applyBorder="1" applyAlignment="1">
      <alignment vertical="center"/>
    </xf>
    <xf numFmtId="2" fontId="1" fillId="0" borderId="0" xfId="0" applyNumberFormat="1" applyFont="1" applyBorder="1" applyAlignment="1">
      <alignment vertical="center"/>
    </xf>
    <xf numFmtId="2" fontId="1" fillId="3" borderId="10" xfId="0" applyNumberFormat="1" applyFont="1" applyFill="1" applyBorder="1" applyAlignment="1">
      <alignment vertical="center"/>
    </xf>
    <xf numFmtId="2" fontId="1" fillId="0" borderId="0" xfId="0" applyNumberFormat="1" applyFont="1" applyFill="1" applyAlignment="1">
      <alignment vertical="center"/>
    </xf>
    <xf numFmtId="2" fontId="1" fillId="0" borderId="0" xfId="0" applyNumberFormat="1" applyFont="1" applyAlignment="1">
      <alignment horizontal="left" vertical="center"/>
    </xf>
    <xf numFmtId="164" fontId="1" fillId="0" borderId="0" xfId="0" applyNumberFormat="1" applyFont="1" applyAlignment="1">
      <alignment vertical="center"/>
    </xf>
    <xf numFmtId="164" fontId="1" fillId="2" borderId="0" xfId="0" applyNumberFormat="1" applyFont="1" applyFill="1" applyAlignment="1">
      <alignment vertical="center"/>
    </xf>
    <xf numFmtId="2" fontId="1" fillId="2" borderId="0" xfId="0" applyNumberFormat="1" applyFont="1" applyFill="1" applyAlignment="1">
      <alignment vertical="center"/>
    </xf>
    <xf numFmtId="1" fontId="5" fillId="2" borderId="1"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xf>
    <xf numFmtId="4" fontId="6" fillId="2" borderId="1" xfId="0" applyNumberFormat="1" applyFont="1" applyFill="1" applyBorder="1" applyAlignment="1">
      <alignment vertical="center"/>
    </xf>
    <xf numFmtId="4" fontId="6" fillId="2" borderId="3" xfId="0" applyNumberFormat="1" applyFont="1" applyFill="1" applyBorder="1" applyAlignment="1">
      <alignment vertical="center"/>
    </xf>
    <xf numFmtId="4" fontId="5" fillId="2" borderId="3" xfId="0" applyNumberFormat="1" applyFont="1" applyFill="1" applyBorder="1" applyAlignment="1">
      <alignment vertical="top"/>
    </xf>
    <xf numFmtId="4" fontId="6" fillId="2" borderId="3" xfId="0" applyNumberFormat="1" applyFont="1" applyFill="1" applyBorder="1" applyAlignment="1">
      <alignment vertical="top"/>
    </xf>
    <xf numFmtId="4" fontId="6" fillId="2" borderId="5" xfId="0" applyNumberFormat="1" applyFont="1" applyFill="1" applyBorder="1" applyAlignment="1">
      <alignment vertical="center" wrapText="1"/>
    </xf>
    <xf numFmtId="4" fontId="5" fillId="2" borderId="1" xfId="0" applyNumberFormat="1" applyFont="1" applyFill="1" applyBorder="1" applyAlignment="1">
      <alignment vertical="center"/>
    </xf>
    <xf numFmtId="4" fontId="5" fillId="2" borderId="1" xfId="0" applyNumberFormat="1" applyFont="1" applyFill="1" applyBorder="1" applyAlignment="1">
      <alignment horizontal="right" vertical="center"/>
    </xf>
    <xf numFmtId="4" fontId="6" fillId="2" borderId="1" xfId="0" applyNumberFormat="1" applyFont="1" applyFill="1" applyBorder="1" applyAlignment="1">
      <alignment horizontal="right" vertical="center"/>
    </xf>
    <xf numFmtId="4" fontId="6" fillId="0" borderId="1" xfId="0" applyNumberFormat="1" applyFont="1" applyFill="1" applyBorder="1" applyAlignment="1">
      <alignment vertical="center"/>
    </xf>
    <xf numFmtId="49" fontId="5" fillId="2" borderId="1" xfId="0" applyNumberFormat="1" applyFont="1" applyFill="1" applyBorder="1" applyAlignment="1">
      <alignment horizontal="center" vertical="center"/>
    </xf>
    <xf numFmtId="2" fontId="5" fillId="2" borderId="3" xfId="0" applyNumberFormat="1" applyFont="1" applyFill="1" applyBorder="1" applyAlignment="1">
      <alignment vertical="center" wrapText="1"/>
    </xf>
    <xf numFmtId="4" fontId="6" fillId="2" borderId="0" xfId="0" applyNumberFormat="1" applyFont="1" applyFill="1" applyBorder="1" applyAlignment="1">
      <alignment vertical="center"/>
    </xf>
    <xf numFmtId="2" fontId="5" fillId="2" borderId="0" xfId="0" applyNumberFormat="1" applyFont="1" applyFill="1" applyBorder="1" applyAlignment="1">
      <alignment vertical="center" wrapText="1"/>
    </xf>
    <xf numFmtId="0" fontId="2" fillId="0" borderId="0" xfId="0" applyFont="1" applyAlignment="1">
      <alignment vertical="top" wrapText="1"/>
    </xf>
    <xf numFmtId="2" fontId="5" fillId="2" borderId="1" xfId="0" applyNumberFormat="1" applyFont="1" applyFill="1" applyBorder="1" applyAlignment="1">
      <alignment horizontal="center" vertical="center"/>
    </xf>
    <xf numFmtId="4" fontId="5" fillId="2" borderId="1" xfId="0" applyNumberFormat="1" applyFont="1" applyFill="1" applyBorder="1" applyAlignment="1">
      <alignment vertical="top" wrapText="1"/>
    </xf>
    <xf numFmtId="4" fontId="6" fillId="2" borderId="1" xfId="0" applyNumberFormat="1" applyFont="1" applyFill="1" applyBorder="1" applyAlignment="1">
      <alignment vertical="center" wrapText="1"/>
    </xf>
    <xf numFmtId="0" fontId="2" fillId="0" borderId="0" xfId="0" applyFont="1" applyAlignment="1">
      <alignment horizontal="right" wrapText="1"/>
    </xf>
    <xf numFmtId="0" fontId="2" fillId="0" borderId="0" xfId="0" applyFont="1" applyAlignment="1">
      <alignment horizontal="left" wrapText="1"/>
    </xf>
    <xf numFmtId="2" fontId="5" fillId="2" borderId="3" xfId="0" applyNumberFormat="1" applyFont="1" applyFill="1" applyBorder="1" applyAlignment="1">
      <alignment horizontal="center" vertical="center" wrapText="1"/>
    </xf>
    <xf numFmtId="2" fontId="5" fillId="2" borderId="1" xfId="0" applyNumberFormat="1" applyFont="1" applyFill="1" applyBorder="1" applyAlignment="1">
      <alignment horizontal="left" vertical="center" wrapText="1"/>
    </xf>
    <xf numFmtId="2" fontId="5"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2" fontId="2" fillId="0" borderId="2"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4" fontId="5" fillId="2" borderId="6" xfId="0" applyNumberFormat="1" applyFont="1" applyFill="1" applyBorder="1" applyAlignment="1">
      <alignment horizontal="center" vertical="center"/>
    </xf>
    <xf numFmtId="4" fontId="5" fillId="2" borderId="7" xfId="0" applyNumberFormat="1" applyFont="1" applyFill="1" applyBorder="1" applyAlignment="1">
      <alignment horizontal="center" vertical="center"/>
    </xf>
    <xf numFmtId="4" fontId="5" fillId="2" borderId="16" xfId="0" applyNumberFormat="1" applyFont="1" applyFill="1" applyBorder="1" applyAlignment="1">
      <alignment horizontal="center" vertical="center"/>
    </xf>
    <xf numFmtId="4" fontId="5" fillId="2" borderId="12" xfId="0" applyNumberFormat="1" applyFont="1" applyFill="1" applyBorder="1" applyAlignment="1">
      <alignment horizontal="center" vertical="center" wrapText="1"/>
    </xf>
    <xf numFmtId="4" fontId="5" fillId="2" borderId="8" xfId="0" applyNumberFormat="1" applyFont="1" applyFill="1" applyBorder="1" applyAlignment="1">
      <alignment horizontal="center" vertical="center" wrapText="1"/>
    </xf>
    <xf numFmtId="4" fontId="5" fillId="2" borderId="13" xfId="0" applyNumberFormat="1" applyFont="1" applyFill="1" applyBorder="1" applyAlignment="1">
      <alignment horizontal="center" vertical="center" wrapText="1"/>
    </xf>
    <xf numFmtId="4" fontId="5" fillId="2" borderId="14" xfId="0" applyNumberFormat="1" applyFont="1" applyFill="1" applyBorder="1" applyAlignment="1">
      <alignment horizontal="center" vertical="center" wrapText="1"/>
    </xf>
    <xf numFmtId="4" fontId="5" fillId="2" borderId="2" xfId="0" applyNumberFormat="1" applyFont="1" applyFill="1" applyBorder="1" applyAlignment="1">
      <alignment horizontal="center" vertical="center" wrapText="1"/>
    </xf>
    <xf numFmtId="4" fontId="5" fillId="2" borderId="15" xfId="0" applyNumberFormat="1" applyFont="1" applyFill="1" applyBorder="1" applyAlignment="1">
      <alignment horizontal="center" vertical="center" wrapText="1"/>
    </xf>
    <xf numFmtId="4" fontId="5" fillId="2" borderId="3" xfId="0" applyNumberFormat="1" applyFont="1" applyFill="1" applyBorder="1" applyAlignment="1">
      <alignment vertical="center" wrapText="1"/>
    </xf>
    <xf numFmtId="4" fontId="5" fillId="2" borderId="4" xfId="0" applyNumberFormat="1" applyFont="1" applyFill="1" applyBorder="1" applyAlignment="1">
      <alignment vertical="center" wrapText="1"/>
    </xf>
    <xf numFmtId="4" fontId="5" fillId="2" borderId="3" xfId="0" applyNumberFormat="1" applyFont="1" applyFill="1" applyBorder="1" applyAlignment="1">
      <alignment horizontal="center" vertical="center" wrapText="1"/>
    </xf>
    <xf numFmtId="4" fontId="5" fillId="2" borderId="4" xfId="0" applyNumberFormat="1" applyFont="1" applyFill="1" applyBorder="1" applyAlignment="1">
      <alignment horizontal="center" vertical="center" wrapText="1"/>
    </xf>
    <xf numFmtId="0" fontId="7" fillId="0" borderId="0" xfId="0" applyFont="1" applyAlignment="1">
      <alignment horizontal="left" vertical="top" wrapText="1"/>
    </xf>
    <xf numFmtId="4" fontId="6" fillId="2" borderId="3" xfId="0" applyNumberFormat="1" applyFont="1" applyFill="1" applyBorder="1" applyAlignment="1">
      <alignment vertical="center" wrapText="1"/>
    </xf>
    <xf numFmtId="0" fontId="4" fillId="0" borderId="4" xfId="0" applyFont="1" applyBorder="1"/>
    <xf numFmtId="4" fontId="6" fillId="2" borderId="4" xfId="0" applyNumberFormat="1" applyFont="1" applyFill="1" applyBorder="1" applyAlignment="1">
      <alignment vertical="center" wrapText="1"/>
    </xf>
    <xf numFmtId="0" fontId="2" fillId="0" borderId="0" xfId="0" applyFont="1" applyAlignment="1">
      <alignment horizontal="left" wrapText="1"/>
    </xf>
    <xf numFmtId="2" fontId="5" fillId="2" borderId="3" xfId="0" applyNumberFormat="1" applyFont="1" applyFill="1" applyBorder="1" applyAlignment="1">
      <alignment horizontal="center" vertical="center" wrapText="1"/>
    </xf>
    <xf numFmtId="2" fontId="4" fillId="2" borderId="4" xfId="0" applyNumberFormat="1" applyFont="1" applyFill="1" applyBorder="1" applyAlignment="1">
      <alignment horizontal="center" vertical="center" wrapText="1"/>
    </xf>
    <xf numFmtId="2" fontId="5" fillId="2" borderId="1" xfId="0" applyNumberFormat="1" applyFont="1" applyFill="1" applyBorder="1" applyAlignment="1">
      <alignment horizontal="left" vertical="center" wrapText="1"/>
    </xf>
    <xf numFmtId="2" fontId="5" fillId="2" borderId="3" xfId="0" applyNumberFormat="1" applyFont="1" applyFill="1" applyBorder="1" applyAlignment="1">
      <alignment horizontal="left" vertical="center" wrapText="1"/>
    </xf>
    <xf numFmtId="2" fontId="5" fillId="2" borderId="4" xfId="0" applyNumberFormat="1" applyFont="1" applyFill="1" applyBorder="1" applyAlignment="1">
      <alignment horizontal="left" vertical="center" wrapText="1"/>
    </xf>
    <xf numFmtId="2" fontId="5"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2" fontId="5" fillId="2" borderId="1" xfId="0" applyNumberFormat="1" applyFont="1" applyFill="1" applyBorder="1" applyAlignment="1">
      <alignment vertical="center" wrapText="1"/>
    </xf>
    <xf numFmtId="2" fontId="6" fillId="2" borderId="6" xfId="0" applyNumberFormat="1" applyFont="1" applyFill="1" applyBorder="1" applyAlignment="1">
      <alignment horizontal="center" vertical="center" wrapText="1"/>
    </xf>
    <xf numFmtId="2" fontId="4" fillId="2" borderId="7" xfId="0" applyNumberFormat="1" applyFont="1" applyFill="1" applyBorder="1" applyAlignment="1">
      <alignment horizontal="center" vertical="center" wrapText="1"/>
    </xf>
    <xf numFmtId="2" fontId="5" fillId="2" borderId="6" xfId="0" applyNumberFormat="1" applyFont="1" applyFill="1" applyBorder="1" applyAlignment="1">
      <alignment horizontal="left" vertical="center" wrapText="1"/>
    </xf>
    <xf numFmtId="2" fontId="4" fillId="2" borderId="7" xfId="0" applyNumberFormat="1" applyFont="1" applyFill="1" applyBorder="1" applyAlignment="1">
      <alignment horizontal="left" vertical="center" wrapText="1"/>
    </xf>
    <xf numFmtId="2" fontId="5" fillId="2" borderId="0" xfId="0" applyNumberFormat="1" applyFont="1" applyFill="1" applyBorder="1" applyAlignment="1">
      <alignment horizontal="left" vertical="center" wrapText="1"/>
    </xf>
    <xf numFmtId="0" fontId="7" fillId="0" borderId="0" xfId="0" applyFont="1" applyAlignment="1">
      <alignment horizontal="left" wrapText="1"/>
    </xf>
    <xf numFmtId="0" fontId="2" fillId="0" borderId="0" xfId="0" applyFont="1" applyAlignment="1">
      <alignment horizontal="center" wrapText="1"/>
    </xf>
    <xf numFmtId="0" fontId="1" fillId="0" borderId="0" xfId="0" applyFont="1" applyAlignment="1"/>
    <xf numFmtId="4" fontId="5" fillId="0" borderId="3" xfId="0" applyNumberFormat="1" applyFont="1" applyFill="1" applyBorder="1" applyAlignment="1">
      <alignment vertical="center" wrapText="1"/>
    </xf>
    <xf numFmtId="4" fontId="5" fillId="0" borderId="4" xfId="0" applyNumberFormat="1" applyFont="1" applyFill="1" applyBorder="1" applyAlignment="1">
      <alignment vertical="center" wrapText="1"/>
    </xf>
    <xf numFmtId="4" fontId="5" fillId="0" borderId="3" xfId="0" applyNumberFormat="1" applyFont="1" applyFill="1" applyBorder="1" applyAlignment="1">
      <alignment horizontal="center" vertical="center" wrapText="1"/>
    </xf>
    <xf numFmtId="4" fontId="5" fillId="0" borderId="4" xfId="0" applyNumberFormat="1" applyFont="1" applyFill="1" applyBorder="1" applyAlignment="1">
      <alignment horizontal="center" vertical="center" wrapText="1"/>
    </xf>
    <xf numFmtId="2" fontId="1" fillId="0" borderId="0" xfId="0" applyNumberFormat="1" applyFont="1" applyBorder="1" applyAlignment="1">
      <alignment horizontal="center" vertical="center"/>
    </xf>
    <xf numFmtId="4" fontId="6" fillId="2" borderId="3" xfId="0" applyNumberFormat="1" applyFont="1" applyFill="1" applyBorder="1" applyAlignment="1">
      <alignment horizontal="center" vertical="center"/>
    </xf>
    <xf numFmtId="4" fontId="6" fillId="2" borderId="4" xfId="0" applyNumberFormat="1" applyFont="1" applyFill="1" applyBorder="1" applyAlignment="1">
      <alignment horizontal="center" vertical="center"/>
    </xf>
    <xf numFmtId="2" fontId="5" fillId="2" borderId="14" xfId="0" applyNumberFormat="1" applyFont="1" applyFill="1" applyBorder="1" applyAlignment="1">
      <alignment horizontal="left" vertical="center" wrapText="1"/>
    </xf>
    <xf numFmtId="2" fontId="4" fillId="2" borderId="2" xfId="0" applyNumberFormat="1" applyFont="1" applyFill="1" applyBorder="1" applyAlignment="1">
      <alignment horizontal="left" vertical="center" wrapText="1"/>
    </xf>
    <xf numFmtId="2" fontId="5" fillId="2" borderId="4" xfId="0" applyNumberFormat="1" applyFont="1" applyFill="1" applyBorder="1" applyAlignment="1">
      <alignment horizontal="center" vertical="center" wrapText="1"/>
    </xf>
    <xf numFmtId="4" fontId="5" fillId="0" borderId="3" xfId="0" applyNumberFormat="1" applyFont="1" applyFill="1" applyBorder="1" applyAlignment="1">
      <alignment horizontal="center" vertical="center"/>
    </xf>
    <xf numFmtId="4" fontId="5" fillId="0" borderId="4" xfId="0" applyNumberFormat="1" applyFont="1" applyFill="1" applyBorder="1" applyAlignment="1">
      <alignment horizontal="center" vertical="center"/>
    </xf>
    <xf numFmtId="4" fontId="5" fillId="0" borderId="3" xfId="0" applyNumberFormat="1" applyFont="1" applyFill="1" applyBorder="1" applyAlignment="1">
      <alignment vertical="center"/>
    </xf>
    <xf numFmtId="4" fontId="5" fillId="0" borderId="4" xfId="0" applyNumberFormat="1" applyFont="1" applyFill="1" applyBorder="1" applyAlignment="1">
      <alignment vertical="center"/>
    </xf>
    <xf numFmtId="2" fontId="5" fillId="0" borderId="3" xfId="0" applyNumberFormat="1" applyFont="1" applyFill="1" applyBorder="1" applyAlignment="1">
      <alignment horizontal="left" vertical="center" wrapText="1"/>
    </xf>
    <xf numFmtId="2" fontId="4" fillId="0" borderId="4" xfId="0" applyNumberFormat="1" applyFont="1" applyFill="1" applyBorder="1" applyAlignment="1">
      <alignment horizontal="left" vertical="center" wrapText="1"/>
    </xf>
    <xf numFmtId="2" fontId="5" fillId="0" borderId="1" xfId="0" applyNumberFormat="1" applyFont="1" applyFill="1" applyBorder="1" applyAlignment="1">
      <alignment horizontal="center" vertical="center" wrapText="1"/>
    </xf>
    <xf numFmtId="2" fontId="5" fillId="2" borderId="5" xfId="0" applyNumberFormat="1" applyFont="1" applyFill="1" applyBorder="1" applyAlignment="1">
      <alignment horizontal="center" vertical="center" wrapText="1"/>
    </xf>
    <xf numFmtId="2" fontId="5" fillId="0" borderId="1" xfId="0" applyNumberFormat="1" applyFont="1" applyFill="1" applyBorder="1" applyAlignment="1">
      <alignment horizontal="left" vertical="center" wrapText="1"/>
    </xf>
    <xf numFmtId="2" fontId="4" fillId="0" borderId="5" xfId="0" applyNumberFormat="1" applyFont="1" applyFill="1" applyBorder="1" applyAlignment="1">
      <alignment horizontal="left" vertical="center" wrapText="1"/>
    </xf>
    <xf numFmtId="4" fontId="5" fillId="0" borderId="5" xfId="0" applyNumberFormat="1" applyFont="1" applyFill="1" applyBorder="1" applyAlignment="1">
      <alignment vertical="center"/>
    </xf>
    <xf numFmtId="0" fontId="4"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4" fontId="5" fillId="2" borderId="3" xfId="0" applyNumberFormat="1" applyFont="1" applyFill="1" applyBorder="1" applyAlignment="1">
      <alignment horizontal="center" vertical="center"/>
    </xf>
    <xf numFmtId="0" fontId="1" fillId="2" borderId="5" xfId="0" applyFont="1" applyFill="1" applyBorder="1"/>
    <xf numFmtId="0" fontId="1" fillId="2" borderId="4" xfId="0" applyFont="1" applyFill="1" applyBorder="1"/>
    <xf numFmtId="2" fontId="2"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2" fontId="6" fillId="2" borderId="1" xfId="0" applyNumberFormat="1" applyFont="1" applyFill="1" applyBorder="1" applyAlignment="1">
      <alignment horizontal="left" vertical="center" wrapText="1"/>
    </xf>
    <xf numFmtId="2" fontId="4" fillId="2" borderId="1" xfId="0" applyNumberFormat="1" applyFont="1" applyFill="1" applyBorder="1" applyAlignment="1">
      <alignment horizontal="left" vertical="center" wrapText="1"/>
    </xf>
    <xf numFmtId="2" fontId="4" fillId="2" borderId="7" xfId="0" applyNumberFormat="1" applyFont="1" applyFill="1" applyBorder="1" applyAlignment="1">
      <alignment vertical="center" wrapText="1"/>
    </xf>
    <xf numFmtId="0" fontId="1" fillId="0" borderId="7" xfId="0" applyFont="1" applyBorder="1" applyAlignment="1">
      <alignment horizontal="center" vertical="center" wrapText="1"/>
    </xf>
    <xf numFmtId="2" fontId="3"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4" fontId="6" fillId="0" borderId="3" xfId="0" applyNumberFormat="1" applyFont="1" applyFill="1" applyBorder="1" applyAlignment="1">
      <alignment vertical="center"/>
    </xf>
    <xf numFmtId="4" fontId="6" fillId="0" borderId="4" xfId="0" applyNumberFormat="1" applyFont="1" applyFill="1" applyBorder="1" applyAlignment="1">
      <alignment vertical="center"/>
    </xf>
    <xf numFmtId="4" fontId="5" fillId="2" borderId="4" xfId="0" applyNumberFormat="1" applyFont="1" applyFill="1" applyBorder="1" applyAlignment="1">
      <alignment horizontal="center" vertical="center"/>
    </xf>
    <xf numFmtId="4" fontId="6" fillId="0" borderId="5" xfId="0" applyNumberFormat="1" applyFont="1" applyFill="1" applyBorder="1" applyAlignment="1">
      <alignment vertical="center"/>
    </xf>
    <xf numFmtId="4" fontId="5" fillId="0" borderId="5" xfId="0" applyNumberFormat="1" applyFont="1" applyFill="1" applyBorder="1" applyAlignment="1">
      <alignment horizontal="center" vertical="center"/>
    </xf>
    <xf numFmtId="4" fontId="5" fillId="2" borderId="5" xfId="0" applyNumberFormat="1"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colors>
    <mruColors>
      <color rgb="FF99FF66"/>
      <color rgb="FFCC99FF"/>
      <color rgb="FF66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8"/>
  <sheetViews>
    <sheetView tabSelected="1" view="pageBreakPreview" zoomScaleSheetLayoutView="100" workbookViewId="0">
      <pane xSplit="2" ySplit="5" topLeftCell="C21" activePane="bottomRight" state="frozen"/>
      <selection activeCell="A2" sqref="A2"/>
      <selection pane="topRight" activeCell="C2" sqref="C2"/>
      <selection pane="bottomLeft" activeCell="A7" sqref="A7"/>
      <selection pane="bottomRight" activeCell="L1" sqref="L1:Q1"/>
    </sheetView>
  </sheetViews>
  <sheetFormatPr defaultColWidth="9.140625" defaultRowHeight="70.150000000000006" customHeight="1" x14ac:dyDescent="0.25"/>
  <cols>
    <col min="1" max="1" width="6.42578125" style="1" customWidth="1"/>
    <col min="2" max="2" width="40.85546875" style="2" customWidth="1"/>
    <col min="3" max="3" width="16.7109375" style="2" customWidth="1"/>
    <col min="4" max="4" width="13.140625" style="3" customWidth="1"/>
    <col min="5" max="6" width="11.7109375" style="1" customWidth="1"/>
    <col min="7" max="7" width="11.7109375" style="13" customWidth="1"/>
    <col min="8" max="10" width="11.7109375" style="1" customWidth="1"/>
    <col min="11" max="11" width="11.7109375" style="13" customWidth="1"/>
    <col min="12" max="15" width="11.7109375" style="1" customWidth="1"/>
    <col min="16" max="18" width="0" style="1" hidden="1" customWidth="1"/>
    <col min="19" max="16384" width="9.140625" style="1"/>
  </cols>
  <sheetData>
    <row r="1" spans="1:18" ht="84" customHeight="1" x14ac:dyDescent="0.25">
      <c r="L1" s="54" t="s">
        <v>105</v>
      </c>
      <c r="M1" s="54"/>
      <c r="N1" s="54"/>
      <c r="O1" s="54"/>
      <c r="P1" s="54"/>
      <c r="Q1" s="54"/>
    </row>
    <row r="2" spans="1:18" ht="45" customHeight="1" x14ac:dyDescent="0.25">
      <c r="A2" s="102" t="s">
        <v>104</v>
      </c>
      <c r="B2" s="103"/>
      <c r="C2" s="103"/>
      <c r="D2" s="103"/>
      <c r="E2" s="103"/>
      <c r="F2" s="103"/>
      <c r="G2" s="103"/>
      <c r="H2" s="103"/>
      <c r="I2" s="103"/>
      <c r="J2" s="103"/>
      <c r="K2" s="103"/>
      <c r="L2" s="103"/>
      <c r="M2" s="103"/>
      <c r="N2" s="103"/>
      <c r="O2" s="103"/>
    </row>
    <row r="3" spans="1:18" ht="70.150000000000006" hidden="1" customHeight="1" x14ac:dyDescent="0.25">
      <c r="A3" s="39"/>
      <c r="B3" s="107" t="s">
        <v>62</v>
      </c>
      <c r="C3" s="107"/>
      <c r="D3" s="107"/>
      <c r="E3" s="107"/>
      <c r="F3" s="107"/>
      <c r="G3" s="107"/>
      <c r="H3" s="107"/>
      <c r="I3" s="107"/>
      <c r="J3" s="107"/>
      <c r="K3" s="107"/>
      <c r="L3" s="107"/>
      <c r="M3" s="107"/>
      <c r="N3" s="107"/>
      <c r="O3" s="107"/>
    </row>
    <row r="4" spans="1:18" ht="26.25" customHeight="1" x14ac:dyDescent="0.25">
      <c r="A4" s="108" t="s">
        <v>0</v>
      </c>
      <c r="B4" s="110" t="s">
        <v>1</v>
      </c>
      <c r="C4" s="108" t="s">
        <v>2</v>
      </c>
      <c r="D4" s="108" t="s">
        <v>3</v>
      </c>
      <c r="E4" s="108" t="s">
        <v>30</v>
      </c>
      <c r="F4" s="109"/>
      <c r="G4" s="109"/>
      <c r="H4" s="109"/>
      <c r="I4" s="109"/>
      <c r="J4" s="109"/>
      <c r="K4" s="109"/>
      <c r="L4" s="109"/>
      <c r="M4" s="109"/>
      <c r="N4" s="109"/>
      <c r="O4" s="109"/>
    </row>
    <row r="5" spans="1:18" ht="53.25" customHeight="1" x14ac:dyDescent="0.25">
      <c r="A5" s="109"/>
      <c r="B5" s="111"/>
      <c r="C5" s="109"/>
      <c r="D5" s="109"/>
      <c r="E5" s="40" t="s">
        <v>47</v>
      </c>
      <c r="F5" s="40" t="s">
        <v>48</v>
      </c>
      <c r="G5" s="38" t="s">
        <v>57</v>
      </c>
      <c r="H5" s="40" t="s">
        <v>63</v>
      </c>
      <c r="I5" s="40" t="s">
        <v>88</v>
      </c>
      <c r="J5" s="40" t="s">
        <v>98</v>
      </c>
      <c r="K5" s="38" t="s">
        <v>99</v>
      </c>
      <c r="L5" s="40" t="s">
        <v>64</v>
      </c>
      <c r="M5" s="40" t="s">
        <v>65</v>
      </c>
      <c r="N5" s="40" t="s">
        <v>100</v>
      </c>
      <c r="O5" s="4" t="s">
        <v>31</v>
      </c>
    </row>
    <row r="6" spans="1:18" ht="48" customHeight="1" x14ac:dyDescent="0.25">
      <c r="A6" s="14">
        <v>1</v>
      </c>
      <c r="B6" s="14">
        <v>2</v>
      </c>
      <c r="C6" s="14">
        <v>3</v>
      </c>
      <c r="D6" s="14">
        <v>4</v>
      </c>
      <c r="E6" s="15">
        <v>5</v>
      </c>
      <c r="F6" s="15">
        <v>6</v>
      </c>
      <c r="G6" s="15">
        <v>8</v>
      </c>
      <c r="H6" s="15">
        <v>9</v>
      </c>
      <c r="I6" s="14">
        <v>10</v>
      </c>
      <c r="J6" s="15">
        <v>11</v>
      </c>
      <c r="K6" s="15">
        <v>12</v>
      </c>
      <c r="L6" s="15">
        <v>13</v>
      </c>
      <c r="M6" s="14">
        <v>14</v>
      </c>
      <c r="N6" s="15">
        <v>15</v>
      </c>
      <c r="O6" s="15">
        <v>16</v>
      </c>
    </row>
    <row r="7" spans="1:18" ht="53.45" customHeight="1" x14ac:dyDescent="0.25">
      <c r="A7" s="104" t="s">
        <v>70</v>
      </c>
      <c r="B7" s="105"/>
      <c r="C7" s="105"/>
      <c r="D7" s="105"/>
      <c r="E7" s="16">
        <f t="shared" ref="E7:N7" si="0">E8+E11</f>
        <v>-10383.299999999999</v>
      </c>
      <c r="F7" s="16">
        <f t="shared" si="0"/>
        <v>22449.5</v>
      </c>
      <c r="G7" s="16">
        <f t="shared" si="0"/>
        <v>17845.700000000004</v>
      </c>
      <c r="H7" s="16">
        <f t="shared" si="0"/>
        <v>27373.200000000001</v>
      </c>
      <c r="I7" s="16">
        <f t="shared" si="0"/>
        <v>2109.0299999999997</v>
      </c>
      <c r="J7" s="16">
        <f t="shared" si="0"/>
        <v>20927.61</v>
      </c>
      <c r="K7" s="16">
        <f t="shared" si="0"/>
        <v>20634.989999999998</v>
      </c>
      <c r="L7" s="16">
        <f t="shared" si="0"/>
        <v>25658.43</v>
      </c>
      <c r="M7" s="16">
        <f t="shared" si="0"/>
        <v>15178.03</v>
      </c>
      <c r="N7" s="16">
        <f t="shared" si="0"/>
        <v>15318.23</v>
      </c>
      <c r="O7" s="16">
        <f>O8+O11</f>
        <v>157111.41999999998</v>
      </c>
    </row>
    <row r="8" spans="1:18" ht="58.15" customHeight="1" thickBot="1" x14ac:dyDescent="0.3">
      <c r="A8" s="70" t="s">
        <v>33</v>
      </c>
      <c r="B8" s="106"/>
      <c r="C8" s="106"/>
      <c r="D8" s="106"/>
      <c r="E8" s="17">
        <f>E9+E10</f>
        <v>-28929.599999999999</v>
      </c>
      <c r="F8" s="17">
        <f t="shared" ref="F8:K8" si="1">F9+F10</f>
        <v>-562</v>
      </c>
      <c r="G8" s="17">
        <f t="shared" si="1"/>
        <v>-5176.5</v>
      </c>
      <c r="H8" s="17">
        <f t="shared" si="1"/>
        <v>1382</v>
      </c>
      <c r="I8" s="17">
        <f t="shared" si="1"/>
        <v>-4927</v>
      </c>
      <c r="J8" s="17">
        <f t="shared" si="1"/>
        <v>0</v>
      </c>
      <c r="K8" s="17">
        <f t="shared" si="1"/>
        <v>0</v>
      </c>
      <c r="L8" s="17">
        <f>L9+L10</f>
        <v>0</v>
      </c>
      <c r="M8" s="17">
        <f t="shared" ref="M8:N8" si="2">M9+M10</f>
        <v>0</v>
      </c>
      <c r="N8" s="17">
        <f t="shared" si="2"/>
        <v>0</v>
      </c>
      <c r="O8" s="17">
        <f>O9+O10</f>
        <v>-38213.1</v>
      </c>
    </row>
    <row r="9" spans="1:18" ht="70.150000000000006" customHeight="1" x14ac:dyDescent="0.25">
      <c r="A9" s="35" t="s">
        <v>71</v>
      </c>
      <c r="B9" s="26" t="s">
        <v>96</v>
      </c>
      <c r="C9" s="35" t="s">
        <v>9</v>
      </c>
      <c r="D9" s="35" t="s">
        <v>34</v>
      </c>
      <c r="E9" s="18">
        <v>2000</v>
      </c>
      <c r="F9" s="18">
        <v>-562</v>
      </c>
      <c r="G9" s="18">
        <v>-5176.5</v>
      </c>
      <c r="H9" s="18">
        <v>1382</v>
      </c>
      <c r="I9" s="18">
        <v>-4927</v>
      </c>
      <c r="J9" s="18">
        <v>0</v>
      </c>
      <c r="K9" s="18">
        <v>0</v>
      </c>
      <c r="L9" s="18">
        <v>0</v>
      </c>
      <c r="M9" s="18">
        <v>0</v>
      </c>
      <c r="N9" s="18">
        <v>0</v>
      </c>
      <c r="O9" s="19">
        <f>E9+F9+G9+H9+I9+L9+M9+J9+N9+K9</f>
        <v>-7283.5</v>
      </c>
      <c r="P9" s="5" t="s">
        <v>55</v>
      </c>
      <c r="Q9" s="5"/>
      <c r="R9" s="6">
        <v>16264.1</v>
      </c>
    </row>
    <row r="10" spans="1:18" ht="138" customHeight="1" x14ac:dyDescent="0.25">
      <c r="A10" s="37" t="s">
        <v>72</v>
      </c>
      <c r="B10" s="36" t="s">
        <v>67</v>
      </c>
      <c r="C10" s="30" t="s">
        <v>32</v>
      </c>
      <c r="D10" s="37" t="s">
        <v>34</v>
      </c>
      <c r="E10" s="31">
        <v>-30929.599999999999</v>
      </c>
      <c r="F10" s="31">
        <v>0</v>
      </c>
      <c r="G10" s="31">
        <v>0</v>
      </c>
      <c r="H10" s="31">
        <v>0</v>
      </c>
      <c r="I10" s="31">
        <v>0</v>
      </c>
      <c r="J10" s="31">
        <v>0</v>
      </c>
      <c r="K10" s="31">
        <v>0</v>
      </c>
      <c r="L10" s="31">
        <v>0</v>
      </c>
      <c r="M10" s="31">
        <v>0</v>
      </c>
      <c r="N10" s="31">
        <v>0</v>
      </c>
      <c r="O10" s="19">
        <f>E10+F10+G10+H10+I10+L10+M10+J10+N10+K10</f>
        <v>-30929.599999999999</v>
      </c>
      <c r="P10" s="7" t="s">
        <v>56</v>
      </c>
      <c r="Q10" s="7"/>
      <c r="R10" s="8">
        <v>15582</v>
      </c>
    </row>
    <row r="11" spans="1:18" ht="70.150000000000006" customHeight="1" x14ac:dyDescent="0.25">
      <c r="A11" s="83" t="s">
        <v>35</v>
      </c>
      <c r="B11" s="84"/>
      <c r="C11" s="84"/>
      <c r="D11" s="84"/>
      <c r="E11" s="20">
        <f>E12+E14+E19+E25+E27+E29+E30+E31</f>
        <v>18546.3</v>
      </c>
      <c r="F11" s="20">
        <f>F12+F14+F19+F21+F23+F24+F25+F26+F27+F29+F30+F31</f>
        <v>23011.5</v>
      </c>
      <c r="G11" s="20">
        <f t="shared" ref="G11:L11" si="3">G12+G14+G19+G21+G23+G24+G25+G26+G27+G29+G30+G31</f>
        <v>23022.200000000004</v>
      </c>
      <c r="H11" s="20">
        <f t="shared" si="3"/>
        <v>25991.200000000001</v>
      </c>
      <c r="I11" s="20">
        <f t="shared" si="3"/>
        <v>7036.03</v>
      </c>
      <c r="J11" s="20">
        <f t="shared" si="3"/>
        <v>20927.61</v>
      </c>
      <c r="K11" s="20">
        <f t="shared" si="3"/>
        <v>20634.989999999998</v>
      </c>
      <c r="L11" s="20">
        <f t="shared" si="3"/>
        <v>25658.43</v>
      </c>
      <c r="M11" s="20">
        <f>M12+M14+M19+M21+M23+M24+M25+M26+M27+M29+M30+M31</f>
        <v>15178.03</v>
      </c>
      <c r="N11" s="20">
        <f>N12+N14+N19+N21+N23+N24+N25+N26+N27+N29+N30+N31</f>
        <v>15318.23</v>
      </c>
      <c r="O11" s="32">
        <f>O12+O14+O19+O21+O23+O24+O25+O26+O27+O29+O30+O31</f>
        <v>195324.52</v>
      </c>
    </row>
    <row r="12" spans="1:18" ht="70.150000000000006" customHeight="1" x14ac:dyDescent="0.25">
      <c r="A12" s="59" t="s">
        <v>73</v>
      </c>
      <c r="B12" s="61" t="s">
        <v>4</v>
      </c>
      <c r="C12" s="90" t="s">
        <v>89</v>
      </c>
      <c r="D12" s="92" t="s">
        <v>5</v>
      </c>
      <c r="E12" s="88">
        <v>4681</v>
      </c>
      <c r="F12" s="88">
        <v>3742</v>
      </c>
      <c r="G12" s="86">
        <v>5723</v>
      </c>
      <c r="H12" s="86">
        <v>0</v>
      </c>
      <c r="I12" s="99">
        <v>668</v>
      </c>
      <c r="J12" s="86">
        <v>0</v>
      </c>
      <c r="K12" s="99">
        <v>0</v>
      </c>
      <c r="L12" s="88">
        <v>0</v>
      </c>
      <c r="M12" s="88">
        <v>0</v>
      </c>
      <c r="N12" s="86">
        <v>0</v>
      </c>
      <c r="O12" s="112">
        <f>SUM(E12+F12+G12+H12+L12+M12+I12+J12+N12)</f>
        <v>14814</v>
      </c>
    </row>
    <row r="13" spans="1:18" ht="144.6" customHeight="1" x14ac:dyDescent="0.25">
      <c r="A13" s="85"/>
      <c r="B13" s="61"/>
      <c r="C13" s="91"/>
      <c r="D13" s="92"/>
      <c r="E13" s="89"/>
      <c r="F13" s="89"/>
      <c r="G13" s="87"/>
      <c r="H13" s="87"/>
      <c r="I13" s="114"/>
      <c r="J13" s="87"/>
      <c r="K13" s="114"/>
      <c r="L13" s="89"/>
      <c r="M13" s="89"/>
      <c r="N13" s="87"/>
      <c r="O13" s="113" t="e">
        <f>SUM(E13+F13+G13+H13+#REF!+#REF!)</f>
        <v>#REF!</v>
      </c>
    </row>
    <row r="14" spans="1:18" ht="70.150000000000006" customHeight="1" x14ac:dyDescent="0.25">
      <c r="A14" s="59" t="s">
        <v>74</v>
      </c>
      <c r="B14" s="94" t="s">
        <v>6</v>
      </c>
      <c r="C14" s="90" t="s">
        <v>101</v>
      </c>
      <c r="D14" s="92" t="s">
        <v>5</v>
      </c>
      <c r="E14" s="88">
        <v>1913</v>
      </c>
      <c r="F14" s="88">
        <v>1094</v>
      </c>
      <c r="G14" s="86">
        <v>1280.7</v>
      </c>
      <c r="H14" s="86">
        <v>1119.2</v>
      </c>
      <c r="I14" s="99">
        <v>1461.2</v>
      </c>
      <c r="J14" s="86">
        <v>1867.8</v>
      </c>
      <c r="K14" s="99">
        <v>3518.9</v>
      </c>
      <c r="L14" s="86">
        <v>1000</v>
      </c>
      <c r="M14" s="86">
        <v>1000</v>
      </c>
      <c r="N14" s="86">
        <v>1000</v>
      </c>
      <c r="O14" s="112">
        <f>SUM(E14+F14+G14+H14+L14+M14+I14+J14+N14+K14)</f>
        <v>15254.8</v>
      </c>
    </row>
    <row r="15" spans="1:18" ht="70.150000000000006" customHeight="1" x14ac:dyDescent="0.25">
      <c r="A15" s="93"/>
      <c r="B15" s="94"/>
      <c r="C15" s="95"/>
      <c r="D15" s="92"/>
      <c r="E15" s="96"/>
      <c r="F15" s="96"/>
      <c r="G15" s="116"/>
      <c r="H15" s="116"/>
      <c r="I15" s="117"/>
      <c r="J15" s="116"/>
      <c r="K15" s="100"/>
      <c r="L15" s="116"/>
      <c r="M15" s="116"/>
      <c r="N15" s="116"/>
      <c r="O15" s="115" t="e">
        <f>SUM(E15+F15+G15+H15+#REF!+#REF!)</f>
        <v>#REF!</v>
      </c>
    </row>
    <row r="16" spans="1:18" ht="70.150000000000006" customHeight="1" x14ac:dyDescent="0.25">
      <c r="A16" s="93"/>
      <c r="B16" s="94"/>
      <c r="C16" s="95"/>
      <c r="D16" s="92"/>
      <c r="E16" s="96"/>
      <c r="F16" s="96"/>
      <c r="G16" s="116"/>
      <c r="H16" s="116"/>
      <c r="I16" s="117"/>
      <c r="J16" s="116"/>
      <c r="K16" s="100"/>
      <c r="L16" s="116"/>
      <c r="M16" s="116"/>
      <c r="N16" s="116"/>
      <c r="O16" s="115" t="e">
        <f>SUM(E16+F16+G16+H16+#REF!+#REF!)</f>
        <v>#REF!</v>
      </c>
    </row>
    <row r="17" spans="1:20" ht="70.150000000000006" customHeight="1" x14ac:dyDescent="0.25">
      <c r="A17" s="93"/>
      <c r="B17" s="94"/>
      <c r="C17" s="95"/>
      <c r="D17" s="92"/>
      <c r="E17" s="96"/>
      <c r="F17" s="96"/>
      <c r="G17" s="116"/>
      <c r="H17" s="116"/>
      <c r="I17" s="117"/>
      <c r="J17" s="116"/>
      <c r="K17" s="100"/>
      <c r="L17" s="116"/>
      <c r="M17" s="116"/>
      <c r="N17" s="116"/>
      <c r="O17" s="115" t="e">
        <f>SUM(E17+F17+G17+H17+#REF!+#REF!)</f>
        <v>#REF!</v>
      </c>
    </row>
    <row r="18" spans="1:20" ht="24.75" customHeight="1" x14ac:dyDescent="0.25">
      <c r="A18" s="85"/>
      <c r="B18" s="94"/>
      <c r="C18" s="91"/>
      <c r="D18" s="92"/>
      <c r="E18" s="89"/>
      <c r="F18" s="89"/>
      <c r="G18" s="87"/>
      <c r="H18" s="87"/>
      <c r="I18" s="114"/>
      <c r="J18" s="87"/>
      <c r="K18" s="101"/>
      <c r="L18" s="87"/>
      <c r="M18" s="87"/>
      <c r="N18" s="87"/>
      <c r="O18" s="113" t="e">
        <f>SUM(E18+F18+G18+H18+#REF!+#REF!)</f>
        <v>#REF!</v>
      </c>
    </row>
    <row r="19" spans="1:20" ht="70.150000000000006" customHeight="1" x14ac:dyDescent="0.25">
      <c r="A19" s="64" t="s">
        <v>75</v>
      </c>
      <c r="B19" s="94" t="s">
        <v>7</v>
      </c>
      <c r="C19" s="90" t="s">
        <v>90</v>
      </c>
      <c r="D19" s="92" t="s">
        <v>5</v>
      </c>
      <c r="E19" s="76">
        <v>3459</v>
      </c>
      <c r="F19" s="76">
        <v>4875</v>
      </c>
      <c r="G19" s="78">
        <v>2287</v>
      </c>
      <c r="H19" s="78">
        <v>3199</v>
      </c>
      <c r="I19" s="52">
        <v>604</v>
      </c>
      <c r="J19" s="52">
        <v>0</v>
      </c>
      <c r="K19" s="52">
        <v>0</v>
      </c>
      <c r="L19" s="52">
        <v>0</v>
      </c>
      <c r="M19" s="52">
        <v>0</v>
      </c>
      <c r="N19" s="52">
        <v>0</v>
      </c>
      <c r="O19" s="55">
        <f>SUM(E19+F19+G19+H19+I19+J19+K19+L19+M19+N19)</f>
        <v>14424</v>
      </c>
    </row>
    <row r="20" spans="1:20" ht="99" customHeight="1" x14ac:dyDescent="0.25">
      <c r="A20" s="64"/>
      <c r="B20" s="94"/>
      <c r="C20" s="91"/>
      <c r="D20" s="92"/>
      <c r="E20" s="77"/>
      <c r="F20" s="77"/>
      <c r="G20" s="79"/>
      <c r="H20" s="79"/>
      <c r="I20" s="53"/>
      <c r="J20" s="53"/>
      <c r="K20" s="53"/>
      <c r="L20" s="53"/>
      <c r="M20" s="53"/>
      <c r="N20" s="53"/>
      <c r="O20" s="57" t="e">
        <f>SUM(E20+F20+G20+H20+#REF!+#REF!)</f>
        <v>#REF!</v>
      </c>
    </row>
    <row r="21" spans="1:20" ht="43.15" customHeight="1" x14ac:dyDescent="0.25">
      <c r="A21" s="59" t="s">
        <v>76</v>
      </c>
      <c r="B21" s="62" t="s">
        <v>8</v>
      </c>
      <c r="C21" s="62" t="s">
        <v>91</v>
      </c>
      <c r="D21" s="59" t="s">
        <v>5</v>
      </c>
      <c r="E21" s="44" t="s">
        <v>61</v>
      </c>
      <c r="F21" s="45"/>
      <c r="G21" s="45"/>
      <c r="H21" s="45"/>
      <c r="I21" s="45"/>
      <c r="J21" s="45"/>
      <c r="K21" s="45"/>
      <c r="L21" s="45"/>
      <c r="M21" s="45"/>
      <c r="N21" s="46"/>
      <c r="O21" s="55">
        <v>0</v>
      </c>
    </row>
    <row r="22" spans="1:20" ht="22.9" customHeight="1" x14ac:dyDescent="0.25">
      <c r="A22" s="60"/>
      <c r="B22" s="98"/>
      <c r="C22" s="98"/>
      <c r="D22" s="97"/>
      <c r="E22" s="47"/>
      <c r="F22" s="48"/>
      <c r="G22" s="48"/>
      <c r="H22" s="48"/>
      <c r="I22" s="48"/>
      <c r="J22" s="48"/>
      <c r="K22" s="48"/>
      <c r="L22" s="48"/>
      <c r="M22" s="48"/>
      <c r="N22" s="49"/>
      <c r="O22" s="56"/>
    </row>
    <row r="23" spans="1:20" ht="163.9" customHeight="1" x14ac:dyDescent="0.25">
      <c r="A23" s="37" t="s">
        <v>82</v>
      </c>
      <c r="B23" s="36" t="s">
        <v>92</v>
      </c>
      <c r="C23" s="36" t="s">
        <v>11</v>
      </c>
      <c r="D23" s="37" t="s">
        <v>12</v>
      </c>
      <c r="E23" s="41" t="s">
        <v>61</v>
      </c>
      <c r="F23" s="42"/>
      <c r="G23" s="42"/>
      <c r="H23" s="42"/>
      <c r="I23" s="42"/>
      <c r="J23" s="42"/>
      <c r="K23" s="42"/>
      <c r="L23" s="42"/>
      <c r="M23" s="42"/>
      <c r="N23" s="43"/>
      <c r="O23" s="16">
        <v>0</v>
      </c>
    </row>
    <row r="24" spans="1:20" ht="70.150000000000006" customHeight="1" x14ac:dyDescent="0.25">
      <c r="A24" s="37" t="s">
        <v>49</v>
      </c>
      <c r="B24" s="36" t="s">
        <v>13</v>
      </c>
      <c r="C24" s="36" t="s">
        <v>93</v>
      </c>
      <c r="D24" s="37" t="s">
        <v>5</v>
      </c>
      <c r="E24" s="41" t="s">
        <v>16</v>
      </c>
      <c r="F24" s="42"/>
      <c r="G24" s="42"/>
      <c r="H24" s="42"/>
      <c r="I24" s="42"/>
      <c r="J24" s="42"/>
      <c r="K24" s="42"/>
      <c r="L24" s="42"/>
      <c r="M24" s="42"/>
      <c r="N24" s="43"/>
      <c r="O24" s="16">
        <v>0</v>
      </c>
    </row>
    <row r="25" spans="1:20" ht="63.6" customHeight="1" x14ac:dyDescent="0.25">
      <c r="A25" s="37" t="s">
        <v>36</v>
      </c>
      <c r="B25" s="36" t="s">
        <v>14</v>
      </c>
      <c r="C25" s="36" t="s">
        <v>94</v>
      </c>
      <c r="D25" s="37" t="s">
        <v>5</v>
      </c>
      <c r="E25" s="21">
        <v>2631.6</v>
      </c>
      <c r="F25" s="21">
        <v>6510.3</v>
      </c>
      <c r="G25" s="21">
        <v>7829.1</v>
      </c>
      <c r="H25" s="21">
        <v>3775.1</v>
      </c>
      <c r="I25" s="21">
        <v>1889.34</v>
      </c>
      <c r="J25" s="21">
        <v>0</v>
      </c>
      <c r="K25" s="21">
        <v>0</v>
      </c>
      <c r="L25" s="21">
        <v>0</v>
      </c>
      <c r="M25" s="21">
        <v>0</v>
      </c>
      <c r="N25" s="21">
        <v>0</v>
      </c>
      <c r="O25" s="16">
        <f>SUM(E25+F25+G25+H25+I25+L25+M25+J25+K25+N25)</f>
        <v>22635.439999999999</v>
      </c>
      <c r="R25" s="9"/>
      <c r="S25" s="9"/>
    </row>
    <row r="26" spans="1:20" ht="105" customHeight="1" x14ac:dyDescent="0.25">
      <c r="A26" s="37" t="s">
        <v>83</v>
      </c>
      <c r="B26" s="36" t="s">
        <v>15</v>
      </c>
      <c r="C26" s="36" t="s">
        <v>95</v>
      </c>
      <c r="D26" s="37" t="s">
        <v>16</v>
      </c>
      <c r="E26" s="41" t="s">
        <v>61</v>
      </c>
      <c r="F26" s="42"/>
      <c r="G26" s="42"/>
      <c r="H26" s="42"/>
      <c r="I26" s="42"/>
      <c r="J26" s="42"/>
      <c r="K26" s="42"/>
      <c r="L26" s="42"/>
      <c r="M26" s="42"/>
      <c r="N26" s="43"/>
      <c r="O26" s="16">
        <v>0</v>
      </c>
    </row>
    <row r="27" spans="1:20" ht="86.45" customHeight="1" x14ac:dyDescent="0.25">
      <c r="A27" s="59" t="s">
        <v>84</v>
      </c>
      <c r="B27" s="61" t="s">
        <v>66</v>
      </c>
      <c r="C27" s="62" t="s">
        <v>18</v>
      </c>
      <c r="D27" s="64" t="s">
        <v>5</v>
      </c>
      <c r="E27" s="50">
        <v>656.2</v>
      </c>
      <c r="F27" s="50">
        <v>1334</v>
      </c>
      <c r="G27" s="52">
        <v>953.4</v>
      </c>
      <c r="H27" s="52">
        <v>1779.4</v>
      </c>
      <c r="I27" s="52">
        <v>797.03</v>
      </c>
      <c r="J27" s="52">
        <v>2238.65</v>
      </c>
      <c r="K27" s="52">
        <v>1558.02</v>
      </c>
      <c r="L27" s="52">
        <v>1592.36</v>
      </c>
      <c r="M27" s="52">
        <v>1592.36</v>
      </c>
      <c r="N27" s="52">
        <v>1592.36</v>
      </c>
      <c r="O27" s="55">
        <f>SUM(E27+F27+G27+H27+I27+L27+M27+J27+K27+N27)</f>
        <v>14093.78</v>
      </c>
    </row>
    <row r="28" spans="1:20" ht="72" customHeight="1" x14ac:dyDescent="0.25">
      <c r="A28" s="85"/>
      <c r="B28" s="61"/>
      <c r="C28" s="63"/>
      <c r="D28" s="64"/>
      <c r="E28" s="51"/>
      <c r="F28" s="51"/>
      <c r="G28" s="53"/>
      <c r="H28" s="53"/>
      <c r="I28" s="53"/>
      <c r="J28" s="53"/>
      <c r="K28" s="53"/>
      <c r="L28" s="53"/>
      <c r="M28" s="53"/>
      <c r="N28" s="53"/>
      <c r="O28" s="57" t="e">
        <f>SUM(E28+F28+G28+H28+#REF!+#REF!)</f>
        <v>#REF!</v>
      </c>
      <c r="R28" s="9"/>
      <c r="S28" s="9"/>
    </row>
    <row r="29" spans="1:20" ht="101.45" customHeight="1" x14ac:dyDescent="0.25">
      <c r="A29" s="37" t="s">
        <v>85</v>
      </c>
      <c r="B29" s="36" t="s">
        <v>17</v>
      </c>
      <c r="C29" s="36" t="s">
        <v>18</v>
      </c>
      <c r="D29" s="37" t="s">
        <v>5</v>
      </c>
      <c r="E29" s="21">
        <v>1957.5</v>
      </c>
      <c r="F29" s="21">
        <v>2305</v>
      </c>
      <c r="G29" s="21">
        <v>2990.6</v>
      </c>
      <c r="H29" s="21">
        <v>7219.6</v>
      </c>
      <c r="I29" s="21">
        <v>650.71</v>
      </c>
      <c r="J29" s="21">
        <v>2920.94</v>
      </c>
      <c r="K29" s="21">
        <v>1594.22</v>
      </c>
      <c r="L29" s="21">
        <v>3645</v>
      </c>
      <c r="M29" s="21">
        <v>3645</v>
      </c>
      <c r="N29" s="21">
        <v>3645</v>
      </c>
      <c r="O29" s="16">
        <f>SUM(E29+F29+G29+H29+I29+L29+M29+J29+K29+N29)</f>
        <v>30573.57</v>
      </c>
      <c r="R29" s="9"/>
      <c r="S29" s="9"/>
    </row>
    <row r="30" spans="1:20" ht="82.15" customHeight="1" x14ac:dyDescent="0.25">
      <c r="A30" s="37" t="s">
        <v>86</v>
      </c>
      <c r="B30" s="36" t="s">
        <v>19</v>
      </c>
      <c r="C30" s="36" t="s">
        <v>20</v>
      </c>
      <c r="D30" s="37" t="s">
        <v>5</v>
      </c>
      <c r="E30" s="21">
        <f>2841.4-188.7+81.4-498.4</f>
        <v>2235.7000000000003</v>
      </c>
      <c r="F30" s="21">
        <v>2132.9</v>
      </c>
      <c r="G30" s="21">
        <v>1509.9</v>
      </c>
      <c r="H30" s="21">
        <v>7901</v>
      </c>
      <c r="I30" s="21">
        <v>0</v>
      </c>
      <c r="J30" s="21">
        <f>10842.8+27.3+86.5+1713.9</f>
        <v>12670.499999999998</v>
      </c>
      <c r="K30" s="21">
        <f>6798.2+5705.7+195.9+50.8</f>
        <v>12750.599999999999</v>
      </c>
      <c r="L30" s="21">
        <f>15715+2076.8+259.3+50.8</f>
        <v>18101.899999999998</v>
      </c>
      <c r="M30" s="21">
        <f>5100+2180.7+290+50.8</f>
        <v>7621.5</v>
      </c>
      <c r="N30" s="21">
        <f>5100+2289.7+321.2+50.8</f>
        <v>7761.7</v>
      </c>
      <c r="O30" s="16">
        <f>SUM(E30+F30+G30+H30+I30+L30+M30+J30+K30+N30)</f>
        <v>72685.7</v>
      </c>
      <c r="Q30" s="9"/>
      <c r="R30" s="9"/>
      <c r="S30" s="9"/>
      <c r="T30" s="9"/>
    </row>
    <row r="31" spans="1:20" ht="70.150000000000006" customHeight="1" x14ac:dyDescent="0.25">
      <c r="A31" s="59" t="s">
        <v>87</v>
      </c>
      <c r="B31" s="61" t="s">
        <v>21</v>
      </c>
      <c r="C31" s="62" t="s">
        <v>37</v>
      </c>
      <c r="D31" s="64" t="s">
        <v>5</v>
      </c>
      <c r="E31" s="50">
        <v>1012.3</v>
      </c>
      <c r="F31" s="50">
        <v>1018.3</v>
      </c>
      <c r="G31" s="52">
        <v>448.5</v>
      </c>
      <c r="H31" s="52">
        <v>997.9</v>
      </c>
      <c r="I31" s="52">
        <v>965.75</v>
      </c>
      <c r="J31" s="52">
        <v>1229.72</v>
      </c>
      <c r="K31" s="52">
        <v>1213.25</v>
      </c>
      <c r="L31" s="52">
        <v>1319.17</v>
      </c>
      <c r="M31" s="52">
        <v>1319.17</v>
      </c>
      <c r="N31" s="52">
        <v>1319.17</v>
      </c>
      <c r="O31" s="81">
        <f>SUM(E31+F31+G31+H31+I31+L31+M31+J31+K31+N31)</f>
        <v>10843.23</v>
      </c>
    </row>
    <row r="32" spans="1:20" ht="25.9" customHeight="1" x14ac:dyDescent="0.25">
      <c r="A32" s="60"/>
      <c r="B32" s="61"/>
      <c r="C32" s="63"/>
      <c r="D32" s="64"/>
      <c r="E32" s="51"/>
      <c r="F32" s="51"/>
      <c r="G32" s="53"/>
      <c r="H32" s="53"/>
      <c r="I32" s="53"/>
      <c r="J32" s="53"/>
      <c r="K32" s="53"/>
      <c r="L32" s="53"/>
      <c r="M32" s="53"/>
      <c r="N32" s="53"/>
      <c r="O32" s="82"/>
      <c r="R32" s="9"/>
      <c r="S32" s="9"/>
      <c r="T32" s="9"/>
    </row>
    <row r="33" spans="1:24" ht="51.6" customHeight="1" x14ac:dyDescent="0.25">
      <c r="A33" s="68" t="s">
        <v>77</v>
      </c>
      <c r="B33" s="69"/>
      <c r="C33" s="69"/>
      <c r="D33" s="69"/>
      <c r="E33" s="16">
        <f>E34+E36</f>
        <v>-12867.7</v>
      </c>
      <c r="F33" s="16">
        <f t="shared" ref="F33" si="4">F34+F36</f>
        <v>-17638.7</v>
      </c>
      <c r="G33" s="16">
        <f t="shared" ref="G33:M33" si="5">G34+G36</f>
        <v>67206.8</v>
      </c>
      <c r="H33" s="16">
        <f t="shared" ref="H33" si="6">H34+H36</f>
        <v>-6130.9000000000005</v>
      </c>
      <c r="I33" s="16">
        <f>I34+I36</f>
        <v>-2033.4</v>
      </c>
      <c r="J33" s="16">
        <f t="shared" si="5"/>
        <v>-7696.7</v>
      </c>
      <c r="K33" s="16">
        <f t="shared" si="5"/>
        <v>-14394.999999999998</v>
      </c>
      <c r="L33" s="16">
        <f t="shared" si="5"/>
        <v>-16674.3</v>
      </c>
      <c r="M33" s="16">
        <f t="shared" si="5"/>
        <v>-7871</v>
      </c>
      <c r="N33" s="16">
        <f>N34+N36</f>
        <v>-7983.63</v>
      </c>
      <c r="O33" s="16">
        <f>O34+O36</f>
        <v>-26084.53</v>
      </c>
    </row>
    <row r="34" spans="1:24" s="10" customFormat="1" ht="43.9" customHeight="1" x14ac:dyDescent="0.25">
      <c r="A34" s="70" t="s">
        <v>38</v>
      </c>
      <c r="B34" s="71"/>
      <c r="C34" s="71"/>
      <c r="D34" s="71"/>
      <c r="E34" s="22">
        <f>E35</f>
        <v>-2741.3</v>
      </c>
      <c r="F34" s="22">
        <f t="shared" ref="F34:O34" si="7">F35</f>
        <v>-6263.7</v>
      </c>
      <c r="G34" s="22">
        <f t="shared" si="7"/>
        <v>8910.5</v>
      </c>
      <c r="H34" s="22">
        <f t="shared" si="7"/>
        <v>0</v>
      </c>
      <c r="I34" s="22">
        <f t="shared" si="7"/>
        <v>0</v>
      </c>
      <c r="J34" s="22">
        <f t="shared" si="7"/>
        <v>0</v>
      </c>
      <c r="K34" s="22">
        <f t="shared" si="7"/>
        <v>0</v>
      </c>
      <c r="L34" s="22">
        <f>L35</f>
        <v>0</v>
      </c>
      <c r="M34" s="22">
        <f t="shared" ref="M34:N34" si="8">M35</f>
        <v>0</v>
      </c>
      <c r="N34" s="22">
        <f t="shared" si="8"/>
        <v>0</v>
      </c>
      <c r="O34" s="23">
        <f t="shared" si="7"/>
        <v>-94.5</v>
      </c>
    </row>
    <row r="35" spans="1:24" ht="70.150000000000006" customHeight="1" x14ac:dyDescent="0.25">
      <c r="A35" s="37" t="s">
        <v>39</v>
      </c>
      <c r="B35" s="36" t="s">
        <v>25</v>
      </c>
      <c r="C35" s="36" t="s">
        <v>26</v>
      </c>
      <c r="D35" s="37" t="s">
        <v>5</v>
      </c>
      <c r="E35" s="21">
        <v>-2741.3</v>
      </c>
      <c r="F35" s="21">
        <v>-6263.7</v>
      </c>
      <c r="G35" s="21">
        <v>8910.5</v>
      </c>
      <c r="H35" s="21">
        <v>0</v>
      </c>
      <c r="I35" s="21">
        <v>0</v>
      </c>
      <c r="J35" s="21">
        <v>0</v>
      </c>
      <c r="K35" s="21">
        <v>0</v>
      </c>
      <c r="L35" s="21">
        <v>0</v>
      </c>
      <c r="M35" s="21">
        <v>0</v>
      </c>
      <c r="N35" s="21">
        <v>0</v>
      </c>
      <c r="O35" s="16">
        <f>SUM(E35+F35+G35+H35+I35+J35+K35+L35+M35+N35)</f>
        <v>-94.5</v>
      </c>
      <c r="Q35" s="9"/>
      <c r="R35" s="9"/>
      <c r="S35" s="9"/>
      <c r="T35" s="9"/>
      <c r="U35" s="9"/>
      <c r="V35" s="9"/>
      <c r="W35" s="9"/>
      <c r="X35" s="9"/>
    </row>
    <row r="36" spans="1:24" ht="41.45" customHeight="1" x14ac:dyDescent="0.25">
      <c r="A36" s="70" t="s">
        <v>40</v>
      </c>
      <c r="B36" s="71"/>
      <c r="C36" s="71"/>
      <c r="D36" s="71"/>
      <c r="E36" s="21">
        <f>E37+E38+E40+E41+E42</f>
        <v>-10126.4</v>
      </c>
      <c r="F36" s="21">
        <f t="shared" ref="F36:I36" si="9">F37+F38+F39+F40+F41+F42</f>
        <v>-11375</v>
      </c>
      <c r="G36" s="21">
        <f>G37+G38+G39+G40+G41+G42</f>
        <v>58296.3</v>
      </c>
      <c r="H36" s="21">
        <f t="shared" ref="H36" si="10">H37+H38+H39+H40+H41+H42</f>
        <v>-6130.9000000000005</v>
      </c>
      <c r="I36" s="21">
        <f t="shared" si="9"/>
        <v>-2033.4</v>
      </c>
      <c r="J36" s="21">
        <f>J37+J38+J39+J40+J41+J42</f>
        <v>-7696.7</v>
      </c>
      <c r="K36" s="21">
        <f t="shared" ref="K36:L36" si="11">K37+K38+K39+K40+K41+K42</f>
        <v>-14394.999999999998</v>
      </c>
      <c r="L36" s="21">
        <f t="shared" si="11"/>
        <v>-16674.3</v>
      </c>
      <c r="M36" s="21">
        <f>M37+M38+M39+M40+M41+M42</f>
        <v>-7871</v>
      </c>
      <c r="N36" s="21">
        <f>N37+N38+N39+N40+N41+N42</f>
        <v>-7983.63</v>
      </c>
      <c r="O36" s="16">
        <f>O37+O38+O39+O40+O41+O42</f>
        <v>-25990.03</v>
      </c>
    </row>
    <row r="37" spans="1:24" ht="44.45" customHeight="1" x14ac:dyDescent="0.25">
      <c r="A37" s="37" t="s">
        <v>41</v>
      </c>
      <c r="B37" s="36" t="s">
        <v>58</v>
      </c>
      <c r="C37" s="36" t="s">
        <v>26</v>
      </c>
      <c r="D37" s="37" t="s">
        <v>5</v>
      </c>
      <c r="E37" s="21">
        <f>-1265.5-597.6-2976.4</f>
        <v>-4839.5</v>
      </c>
      <c r="F37" s="21">
        <v>-2981.5</v>
      </c>
      <c r="G37" s="21">
        <v>62111.5</v>
      </c>
      <c r="H37" s="21">
        <v>0</v>
      </c>
      <c r="I37" s="21">
        <v>0</v>
      </c>
      <c r="J37" s="21">
        <v>0</v>
      </c>
      <c r="K37" s="21">
        <v>0</v>
      </c>
      <c r="L37" s="21">
        <v>0</v>
      </c>
      <c r="M37" s="21">
        <v>0</v>
      </c>
      <c r="N37" s="21">
        <v>0</v>
      </c>
      <c r="O37" s="16">
        <f>SUM(E37+F37+G37+H37+I37+L37+M37+J37+K37+N37)</f>
        <v>54290.5</v>
      </c>
      <c r="Q37" s="9"/>
      <c r="R37" s="9"/>
      <c r="S37" s="9"/>
      <c r="T37" s="9"/>
      <c r="U37" s="9"/>
    </row>
    <row r="38" spans="1:24" ht="147.6" customHeight="1" x14ac:dyDescent="0.25">
      <c r="A38" s="37" t="s">
        <v>74</v>
      </c>
      <c r="B38" s="36" t="s">
        <v>68</v>
      </c>
      <c r="C38" s="36" t="s">
        <v>20</v>
      </c>
      <c r="D38" s="37" t="s">
        <v>5</v>
      </c>
      <c r="E38" s="21">
        <v>0</v>
      </c>
      <c r="F38" s="21">
        <f>-746.9-2821.5</f>
        <v>-3568.4</v>
      </c>
      <c r="G38" s="21">
        <v>0</v>
      </c>
      <c r="H38" s="21">
        <v>-43.9</v>
      </c>
      <c r="I38" s="21">
        <v>0</v>
      </c>
      <c r="J38" s="21">
        <v>0</v>
      </c>
      <c r="K38" s="21">
        <v>0</v>
      </c>
      <c r="L38" s="21">
        <v>0</v>
      </c>
      <c r="M38" s="21">
        <v>0</v>
      </c>
      <c r="N38" s="21">
        <v>0</v>
      </c>
      <c r="O38" s="16">
        <f>SUM(E38+F38+G38+H38+I38+L38+M38+J38+K38+N38)</f>
        <v>-3612.3</v>
      </c>
      <c r="S38" s="9"/>
      <c r="T38" s="9"/>
      <c r="U38" s="9"/>
    </row>
    <row r="39" spans="1:24" ht="71.25" customHeight="1" x14ac:dyDescent="0.25">
      <c r="A39" s="37" t="s">
        <v>75</v>
      </c>
      <c r="B39" s="36" t="s">
        <v>22</v>
      </c>
      <c r="C39" s="36" t="s">
        <v>20</v>
      </c>
      <c r="D39" s="37" t="s">
        <v>5</v>
      </c>
      <c r="E39" s="41" t="s">
        <v>61</v>
      </c>
      <c r="F39" s="42"/>
      <c r="G39" s="42"/>
      <c r="H39" s="42"/>
      <c r="I39" s="42"/>
      <c r="J39" s="42"/>
      <c r="K39" s="42"/>
      <c r="L39" s="42"/>
      <c r="M39" s="42"/>
      <c r="N39" s="43"/>
      <c r="O39" s="16">
        <v>0</v>
      </c>
    </row>
    <row r="40" spans="1:24" ht="139.5" customHeight="1" x14ac:dyDescent="0.25">
      <c r="A40" s="37" t="s">
        <v>78</v>
      </c>
      <c r="B40" s="36" t="s">
        <v>23</v>
      </c>
      <c r="C40" s="36" t="s">
        <v>24</v>
      </c>
      <c r="D40" s="37" t="s">
        <v>5</v>
      </c>
      <c r="E40" s="21">
        <f>-46.6-138.6</f>
        <v>-185.2</v>
      </c>
      <c r="F40" s="21">
        <f>-791.1-1022.5</f>
        <v>-1813.6</v>
      </c>
      <c r="G40" s="21">
        <v>-2252.6999999999998</v>
      </c>
      <c r="H40" s="21">
        <v>-51.4</v>
      </c>
      <c r="I40" s="21">
        <v>0</v>
      </c>
      <c r="J40" s="21">
        <v>0</v>
      </c>
      <c r="K40" s="21">
        <v>0</v>
      </c>
      <c r="L40" s="21">
        <v>0</v>
      </c>
      <c r="M40" s="21">
        <v>0</v>
      </c>
      <c r="N40" s="21">
        <v>0</v>
      </c>
      <c r="O40" s="16">
        <f>SUM(E40+F40+G40+H40+I40+L40+M40+J40+K40+N40)</f>
        <v>-4302.8999999999996</v>
      </c>
      <c r="Q40" s="9"/>
      <c r="R40" s="9"/>
      <c r="S40" s="9"/>
    </row>
    <row r="41" spans="1:24" ht="71.25" customHeight="1" x14ac:dyDescent="0.25">
      <c r="A41" s="37" t="s">
        <v>79</v>
      </c>
      <c r="B41" s="36" t="s">
        <v>27</v>
      </c>
      <c r="C41" s="36" t="s">
        <v>20</v>
      </c>
      <c r="D41" s="37" t="s">
        <v>5</v>
      </c>
      <c r="E41" s="21">
        <f>-1704.8+76.4-145.9</f>
        <v>-1774.3</v>
      </c>
      <c r="F41" s="21">
        <f>-1041.3-50.8-518.6</f>
        <v>-1610.6999999999998</v>
      </c>
      <c r="G41" s="21">
        <v>-131.1</v>
      </c>
      <c r="H41" s="21">
        <v>-6143</v>
      </c>
      <c r="I41" s="21">
        <v>0</v>
      </c>
      <c r="J41" s="21">
        <f>-3093.6+(-27.3)+(-1028.3)</f>
        <v>-4149.2</v>
      </c>
      <c r="K41" s="21">
        <f>-(9405.3+3423.4+195.9)</f>
        <v>-13024.599999999999</v>
      </c>
      <c r="L41" s="21">
        <f>-(14012.1+1246.1+259.3)</f>
        <v>-15517.5</v>
      </c>
      <c r="M41" s="21">
        <f>-(5100+1308.4+290)</f>
        <v>-6698.4</v>
      </c>
      <c r="N41" s="21">
        <f>-(5100+1373.8+321.2)</f>
        <v>-6795</v>
      </c>
      <c r="O41" s="16">
        <f>SUM(E41+F41+G41+H41+I41+L41+M41+J41+K41+N41)</f>
        <v>-55843.799999999996</v>
      </c>
      <c r="Q41" s="9"/>
      <c r="R41" s="9"/>
      <c r="S41" s="9"/>
    </row>
    <row r="42" spans="1:24" ht="86.25" customHeight="1" x14ac:dyDescent="0.25">
      <c r="A42" s="37" t="s">
        <v>80</v>
      </c>
      <c r="B42" s="36" t="s">
        <v>28</v>
      </c>
      <c r="C42" s="36" t="s">
        <v>29</v>
      </c>
      <c r="D42" s="37" t="s">
        <v>5</v>
      </c>
      <c r="E42" s="21">
        <f>-36.4+127.6-3418.6</f>
        <v>-3327.4</v>
      </c>
      <c r="F42" s="21">
        <f>-60.8+137.5-1477.5</f>
        <v>-1400.8</v>
      </c>
      <c r="G42" s="21">
        <v>-1431.4</v>
      </c>
      <c r="H42" s="21">
        <v>107.4</v>
      </c>
      <c r="I42" s="21">
        <f>-2155.3+121.9</f>
        <v>-2033.4</v>
      </c>
      <c r="J42" s="21">
        <v>-3547.5</v>
      </c>
      <c r="K42" s="21">
        <v>-1370.4</v>
      </c>
      <c r="L42" s="21">
        <v>-1156.8</v>
      </c>
      <c r="M42" s="21">
        <v>-1172.5999999999999</v>
      </c>
      <c r="N42" s="21">
        <v>-1188.6300000000001</v>
      </c>
      <c r="O42" s="16">
        <f>SUM(E42+F42+G42+H42+I42+L42+M42+J42+K42+N42)</f>
        <v>-16521.53</v>
      </c>
      <c r="Q42" s="9"/>
      <c r="R42" s="9"/>
      <c r="S42" s="9"/>
    </row>
    <row r="43" spans="1:24" ht="38.25" customHeight="1" x14ac:dyDescent="0.25">
      <c r="A43" s="65" t="s">
        <v>81</v>
      </c>
      <c r="B43" s="66"/>
      <c r="C43" s="66"/>
      <c r="D43" s="66"/>
      <c r="E43" s="16">
        <f>E48</f>
        <v>-11305.4</v>
      </c>
      <c r="F43" s="16">
        <f t="shared" ref="F43:I43" si="12">F48</f>
        <v>-11530.3</v>
      </c>
      <c r="G43" s="16">
        <f t="shared" si="12"/>
        <v>-11523</v>
      </c>
      <c r="H43" s="16">
        <f t="shared" ref="H43" si="13">H48</f>
        <v>-11159.9</v>
      </c>
      <c r="I43" s="16">
        <f t="shared" si="12"/>
        <v>-8500.7999999999993</v>
      </c>
      <c r="J43" s="16">
        <f t="shared" ref="J43:N43" si="14">J48</f>
        <v>-2608.1</v>
      </c>
      <c r="K43" s="16">
        <f t="shared" si="14"/>
        <v>-11000</v>
      </c>
      <c r="L43" s="16">
        <f t="shared" si="14"/>
        <v>0</v>
      </c>
      <c r="M43" s="16">
        <f t="shared" si="14"/>
        <v>0</v>
      </c>
      <c r="N43" s="16">
        <f t="shared" si="14"/>
        <v>0</v>
      </c>
      <c r="O43" s="16">
        <f>O48</f>
        <v>-67627.5</v>
      </c>
    </row>
    <row r="44" spans="1:24" ht="56.25" customHeight="1" x14ac:dyDescent="0.25">
      <c r="A44" s="37" t="s">
        <v>42</v>
      </c>
      <c r="B44" s="36" t="s">
        <v>59</v>
      </c>
      <c r="C44" s="36" t="s">
        <v>11</v>
      </c>
      <c r="D44" s="37" t="s">
        <v>10</v>
      </c>
      <c r="E44" s="21">
        <v>1</v>
      </c>
      <c r="F44" s="21">
        <v>1</v>
      </c>
      <c r="G44" s="21">
        <v>1</v>
      </c>
      <c r="H44" s="21">
        <v>1</v>
      </c>
      <c r="I44" s="21">
        <v>1</v>
      </c>
      <c r="J44" s="21">
        <v>1</v>
      </c>
      <c r="K44" s="21">
        <v>1</v>
      </c>
      <c r="L44" s="21">
        <v>1</v>
      </c>
      <c r="M44" s="21">
        <v>1</v>
      </c>
      <c r="N44" s="21">
        <v>1</v>
      </c>
      <c r="O44" s="24">
        <v>1</v>
      </c>
      <c r="P44" s="80" t="s">
        <v>54</v>
      </c>
    </row>
    <row r="45" spans="1:24" ht="67.5" customHeight="1" x14ac:dyDescent="0.25">
      <c r="A45" s="37" t="s">
        <v>43</v>
      </c>
      <c r="B45" s="36" t="s">
        <v>60</v>
      </c>
      <c r="C45" s="36" t="s">
        <v>11</v>
      </c>
      <c r="D45" s="37" t="s">
        <v>5</v>
      </c>
      <c r="E45" s="21">
        <v>3</v>
      </c>
      <c r="F45" s="21">
        <v>3</v>
      </c>
      <c r="G45" s="21">
        <v>3</v>
      </c>
      <c r="H45" s="21">
        <v>3</v>
      </c>
      <c r="I45" s="21">
        <v>3</v>
      </c>
      <c r="J45" s="21">
        <v>3</v>
      </c>
      <c r="K45" s="21">
        <v>5</v>
      </c>
      <c r="L45" s="21">
        <v>5</v>
      </c>
      <c r="M45" s="21">
        <v>5</v>
      </c>
      <c r="N45" s="21">
        <v>5</v>
      </c>
      <c r="O45" s="24">
        <v>3</v>
      </c>
      <c r="P45" s="80"/>
    </row>
    <row r="46" spans="1:24" ht="77.25" customHeight="1" x14ac:dyDescent="0.25">
      <c r="A46" s="37" t="s">
        <v>44</v>
      </c>
      <c r="B46" s="36" t="s">
        <v>50</v>
      </c>
      <c r="C46" s="36" t="s">
        <v>11</v>
      </c>
      <c r="D46" s="37" t="s">
        <v>5</v>
      </c>
      <c r="E46" s="21">
        <v>1.68</v>
      </c>
      <c r="F46" s="21">
        <v>1.66</v>
      </c>
      <c r="G46" s="21">
        <v>1.42</v>
      </c>
      <c r="H46" s="21">
        <v>1.7</v>
      </c>
      <c r="I46" s="21">
        <v>0.73</v>
      </c>
      <c r="J46" s="21">
        <v>0.42</v>
      </c>
      <c r="K46" s="21">
        <v>0.1</v>
      </c>
      <c r="L46" s="21">
        <v>0</v>
      </c>
      <c r="M46" s="21">
        <v>0</v>
      </c>
      <c r="N46" s="21">
        <v>0</v>
      </c>
      <c r="O46" s="24">
        <f>(E46+F46+G46+H46+I46+L46+M46+J46+K46+N46)/10</f>
        <v>0.77099999999999991</v>
      </c>
      <c r="P46" s="80"/>
    </row>
    <row r="47" spans="1:24" ht="113.25" customHeight="1" x14ac:dyDescent="0.25">
      <c r="A47" s="37" t="s">
        <v>45</v>
      </c>
      <c r="B47" s="36" t="s">
        <v>51</v>
      </c>
      <c r="C47" s="36" t="s">
        <v>11</v>
      </c>
      <c r="D47" s="37" t="s">
        <v>5</v>
      </c>
      <c r="E47" s="25" t="s">
        <v>53</v>
      </c>
      <c r="F47" s="25" t="s">
        <v>53</v>
      </c>
      <c r="G47" s="25" t="s">
        <v>53</v>
      </c>
      <c r="H47" s="25" t="s">
        <v>53</v>
      </c>
      <c r="I47" s="25" t="s">
        <v>53</v>
      </c>
      <c r="J47" s="25" t="s">
        <v>53</v>
      </c>
      <c r="K47" s="25" t="s">
        <v>53</v>
      </c>
      <c r="L47" s="25" t="s">
        <v>53</v>
      </c>
      <c r="M47" s="25" t="s">
        <v>53</v>
      </c>
      <c r="N47" s="25" t="s">
        <v>53</v>
      </c>
      <c r="O47" s="25" t="s">
        <v>53</v>
      </c>
    </row>
    <row r="48" spans="1:24" ht="126.6" customHeight="1" x14ac:dyDescent="0.25">
      <c r="A48" s="37" t="s">
        <v>46</v>
      </c>
      <c r="B48" s="36" t="s">
        <v>52</v>
      </c>
      <c r="C48" s="36" t="s">
        <v>11</v>
      </c>
      <c r="D48" s="37" t="s">
        <v>5</v>
      </c>
      <c r="E48" s="21">
        <v>-11305.4</v>
      </c>
      <c r="F48" s="21">
        <v>-11530.3</v>
      </c>
      <c r="G48" s="21">
        <v>-11523</v>
      </c>
      <c r="H48" s="21">
        <v>-11159.9</v>
      </c>
      <c r="I48" s="21">
        <v>-8500.7999999999993</v>
      </c>
      <c r="J48" s="21">
        <v>-2608.1</v>
      </c>
      <c r="K48" s="21">
        <v>-11000</v>
      </c>
      <c r="L48" s="21">
        <v>0</v>
      </c>
      <c r="M48" s="21">
        <v>0</v>
      </c>
      <c r="N48" s="21">
        <v>0</v>
      </c>
      <c r="O48" s="16">
        <f>SUM(E48+F48+G48+H48+I48+L48+M48+J48+K48+N48)</f>
        <v>-67627.5</v>
      </c>
    </row>
    <row r="49" spans="1:15" ht="70.150000000000006" customHeight="1" x14ac:dyDescent="0.25">
      <c r="A49" s="67" t="s">
        <v>69</v>
      </c>
      <c r="B49" s="67"/>
      <c r="C49" s="67"/>
      <c r="D49" s="67"/>
      <c r="E49" s="16">
        <f t="shared" ref="E49:M49" si="15">E7-E33-E43</f>
        <v>13789.800000000001</v>
      </c>
      <c r="F49" s="16">
        <f t="shared" si="15"/>
        <v>51618.5</v>
      </c>
      <c r="G49" s="16">
        <f t="shared" si="15"/>
        <v>-37838.1</v>
      </c>
      <c r="H49" s="16">
        <f t="shared" si="15"/>
        <v>44664</v>
      </c>
      <c r="I49" s="16">
        <f t="shared" si="15"/>
        <v>12643.23</v>
      </c>
      <c r="J49" s="16">
        <f t="shared" si="15"/>
        <v>31232.41</v>
      </c>
      <c r="K49" s="16">
        <f>K7-K33-K43</f>
        <v>46029.99</v>
      </c>
      <c r="L49" s="16">
        <f t="shared" si="15"/>
        <v>42332.729999999996</v>
      </c>
      <c r="M49" s="16">
        <f t="shared" si="15"/>
        <v>23049.03</v>
      </c>
      <c r="N49" s="16">
        <f>N7-N33-N43</f>
        <v>23301.86</v>
      </c>
      <c r="O49" s="16">
        <f>O7-O33-O43</f>
        <v>250823.44999999998</v>
      </c>
    </row>
    <row r="50" spans="1:15" ht="16.899999999999999" customHeight="1" x14ac:dyDescent="0.25">
      <c r="A50" s="28"/>
      <c r="B50" s="28"/>
      <c r="C50" s="28"/>
      <c r="D50" s="28"/>
      <c r="E50" s="27"/>
      <c r="F50" s="27"/>
      <c r="G50" s="27"/>
      <c r="H50" s="27"/>
      <c r="I50" s="27"/>
      <c r="J50" s="27"/>
      <c r="K50" s="27"/>
      <c r="L50" s="27"/>
      <c r="M50" s="27"/>
      <c r="N50" s="27"/>
      <c r="O50" s="27"/>
    </row>
    <row r="51" spans="1:15" ht="65.45" customHeight="1" x14ac:dyDescent="0.25">
      <c r="A51" s="72" t="s">
        <v>97</v>
      </c>
      <c r="B51" s="72"/>
      <c r="C51" s="72"/>
      <c r="D51" s="72"/>
      <c r="E51" s="72"/>
      <c r="F51" s="72"/>
      <c r="G51" s="72"/>
      <c r="H51" s="72"/>
      <c r="I51" s="72"/>
      <c r="J51" s="72"/>
      <c r="K51" s="72"/>
      <c r="L51" s="72"/>
      <c r="M51" s="72"/>
      <c r="N51" s="72"/>
      <c r="O51" s="72"/>
    </row>
    <row r="52" spans="1:15" ht="24.6" customHeight="1" x14ac:dyDescent="0.3">
      <c r="A52" s="73" t="s">
        <v>102</v>
      </c>
      <c r="B52" s="73"/>
      <c r="C52" s="73"/>
      <c r="D52" s="73"/>
      <c r="E52" s="73"/>
      <c r="F52" s="73"/>
      <c r="G52" s="73"/>
      <c r="H52" s="12"/>
      <c r="I52" s="74" t="s">
        <v>103</v>
      </c>
      <c r="J52" s="74"/>
      <c r="K52" s="75"/>
      <c r="L52" s="27"/>
      <c r="M52" s="27"/>
      <c r="N52" s="27"/>
      <c r="O52" s="27"/>
    </row>
    <row r="53" spans="1:15" ht="70.150000000000006" customHeight="1" x14ac:dyDescent="0.3">
      <c r="A53" s="58"/>
      <c r="B53" s="58"/>
      <c r="C53" s="58"/>
      <c r="D53" s="58"/>
      <c r="E53" s="58"/>
      <c r="F53" s="58"/>
      <c r="G53" s="58"/>
      <c r="H53" s="58"/>
      <c r="I53" s="58"/>
      <c r="J53" s="58"/>
      <c r="K53" s="58"/>
      <c r="L53" s="58"/>
      <c r="M53" s="58"/>
      <c r="N53" s="34"/>
      <c r="O53" s="11"/>
    </row>
    <row r="54" spans="1:15" ht="70.150000000000006" customHeight="1" x14ac:dyDescent="0.3">
      <c r="A54" s="58"/>
      <c r="B54" s="58"/>
      <c r="C54" s="58"/>
      <c r="D54" s="29"/>
      <c r="E54" s="29"/>
      <c r="F54" s="29"/>
      <c r="G54" s="12"/>
      <c r="H54" s="33"/>
      <c r="I54" s="11"/>
      <c r="J54" s="11"/>
      <c r="K54" s="12"/>
      <c r="L54" s="11"/>
      <c r="M54" s="11"/>
      <c r="N54" s="11"/>
      <c r="O54" s="11"/>
    </row>
    <row r="55" spans="1:15" ht="70.150000000000006" customHeight="1" x14ac:dyDescent="0.25">
      <c r="E55" s="11"/>
      <c r="F55" s="11"/>
      <c r="G55" s="12"/>
      <c r="I55" s="11"/>
      <c r="J55" s="11"/>
      <c r="K55" s="12"/>
      <c r="L55" s="11"/>
      <c r="M55" s="11"/>
      <c r="N55" s="11"/>
      <c r="O55" s="11"/>
    </row>
    <row r="56" spans="1:15" ht="70.150000000000006" customHeight="1" x14ac:dyDescent="0.25">
      <c r="E56" s="11"/>
      <c r="F56" s="11"/>
      <c r="G56" s="12"/>
      <c r="H56" s="11"/>
      <c r="I56" s="11"/>
      <c r="J56" s="11"/>
      <c r="K56" s="12"/>
      <c r="L56" s="11"/>
      <c r="M56" s="11"/>
      <c r="N56" s="11"/>
      <c r="O56" s="11"/>
    </row>
    <row r="57" spans="1:15" ht="70.150000000000006" customHeight="1" x14ac:dyDescent="0.25">
      <c r="E57" s="11"/>
      <c r="F57" s="11"/>
      <c r="G57" s="12"/>
      <c r="H57" s="11"/>
      <c r="I57" s="11"/>
      <c r="J57" s="11"/>
      <c r="K57" s="12"/>
      <c r="L57" s="11"/>
      <c r="M57" s="11"/>
      <c r="N57" s="11"/>
      <c r="O57" s="11"/>
    </row>
    <row r="58" spans="1:15" ht="70.150000000000006" customHeight="1" x14ac:dyDescent="0.25">
      <c r="E58" s="11"/>
      <c r="F58" s="11"/>
      <c r="G58" s="12"/>
      <c r="H58" s="11"/>
      <c r="I58" s="11"/>
      <c r="J58" s="11"/>
      <c r="K58" s="12"/>
      <c r="L58" s="11"/>
      <c r="M58" s="11"/>
      <c r="N58" s="11"/>
      <c r="O58" s="11"/>
    </row>
  </sheetData>
  <mergeCells count="107">
    <mergeCell ref="E4:O4"/>
    <mergeCell ref="O12:O13"/>
    <mergeCell ref="L12:L13"/>
    <mergeCell ref="M12:M13"/>
    <mergeCell ref="J19:J20"/>
    <mergeCell ref="G19:G20"/>
    <mergeCell ref="I12:I13"/>
    <mergeCell ref="O19:O20"/>
    <mergeCell ref="O14:O18"/>
    <mergeCell ref="L19:L20"/>
    <mergeCell ref="M19:M20"/>
    <mergeCell ref="G14:G18"/>
    <mergeCell ref="H14:H18"/>
    <mergeCell ref="I14:I18"/>
    <mergeCell ref="J14:J18"/>
    <mergeCell ref="L14:L18"/>
    <mergeCell ref="M14:M18"/>
    <mergeCell ref="K12:K13"/>
    <mergeCell ref="K19:K20"/>
    <mergeCell ref="N12:N13"/>
    <mergeCell ref="N14:N18"/>
    <mergeCell ref="J12:J13"/>
    <mergeCell ref="I19:I20"/>
    <mergeCell ref="A14:A18"/>
    <mergeCell ref="B14:B18"/>
    <mergeCell ref="C14:C18"/>
    <mergeCell ref="M27:M28"/>
    <mergeCell ref="G27:G28"/>
    <mergeCell ref="B27:B28"/>
    <mergeCell ref="A27:A28"/>
    <mergeCell ref="F14:F18"/>
    <mergeCell ref="D14:D18"/>
    <mergeCell ref="A19:A20"/>
    <mergeCell ref="B19:B20"/>
    <mergeCell ref="C19:C20"/>
    <mergeCell ref="D21:D22"/>
    <mergeCell ref="B21:B22"/>
    <mergeCell ref="C27:C28"/>
    <mergeCell ref="D27:D28"/>
    <mergeCell ref="F27:F28"/>
    <mergeCell ref="A21:A22"/>
    <mergeCell ref="I27:I28"/>
    <mergeCell ref="K14:K18"/>
    <mergeCell ref="E19:E20"/>
    <mergeCell ref="C21:C22"/>
    <mergeCell ref="D19:D20"/>
    <mergeCell ref="E14:E18"/>
    <mergeCell ref="A11:D11"/>
    <mergeCell ref="A12:A13"/>
    <mergeCell ref="G12:G13"/>
    <mergeCell ref="E12:E13"/>
    <mergeCell ref="F12:F13"/>
    <mergeCell ref="H12:H13"/>
    <mergeCell ref="B12:B13"/>
    <mergeCell ref="C12:C13"/>
    <mergeCell ref="D12:D13"/>
    <mergeCell ref="P44:P46"/>
    <mergeCell ref="F31:F32"/>
    <mergeCell ref="H31:H32"/>
    <mergeCell ref="O31:O32"/>
    <mergeCell ref="G31:G32"/>
    <mergeCell ref="L31:L32"/>
    <mergeCell ref="M31:M32"/>
    <mergeCell ref="E31:E32"/>
    <mergeCell ref="J31:J32"/>
    <mergeCell ref="I31:I32"/>
    <mergeCell ref="K31:K32"/>
    <mergeCell ref="A53:M53"/>
    <mergeCell ref="A54:C54"/>
    <mergeCell ref="A31:A32"/>
    <mergeCell ref="B31:B32"/>
    <mergeCell ref="C31:C32"/>
    <mergeCell ref="D31:D32"/>
    <mergeCell ref="A43:D43"/>
    <mergeCell ref="A49:D49"/>
    <mergeCell ref="A33:D33"/>
    <mergeCell ref="A34:D34"/>
    <mergeCell ref="A36:D36"/>
    <mergeCell ref="A51:O51"/>
    <mergeCell ref="N31:N32"/>
    <mergeCell ref="E39:N39"/>
    <mergeCell ref="A52:G52"/>
    <mergeCell ref="I52:K52"/>
    <mergeCell ref="E26:N26"/>
    <mergeCell ref="E21:N22"/>
    <mergeCell ref="E23:N23"/>
    <mergeCell ref="E24:N24"/>
    <mergeCell ref="E27:E28"/>
    <mergeCell ref="L27:L28"/>
    <mergeCell ref="H27:H28"/>
    <mergeCell ref="L1:Q1"/>
    <mergeCell ref="O21:O22"/>
    <mergeCell ref="O27:O28"/>
    <mergeCell ref="K27:K28"/>
    <mergeCell ref="N19:N20"/>
    <mergeCell ref="N27:N28"/>
    <mergeCell ref="F19:F20"/>
    <mergeCell ref="H19:H20"/>
    <mergeCell ref="J27:J28"/>
    <mergeCell ref="A2:O2"/>
    <mergeCell ref="A7:D7"/>
    <mergeCell ref="A8:D8"/>
    <mergeCell ref="B3:O3"/>
    <mergeCell ref="A4:A5"/>
    <mergeCell ref="B4:B5"/>
    <mergeCell ref="C4:C5"/>
    <mergeCell ref="D4:D5"/>
  </mergeCells>
  <pageMargins left="0" right="0" top="0.19685039370078741" bottom="0.15748031496062992" header="0.11811023622047245" footer="0.11811023622047245"/>
  <pageSetup paperSize="9" scale="65"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F4"/>
  <sheetViews>
    <sheetView workbookViewId="0">
      <selection activeCell="F5" sqref="F5"/>
    </sheetView>
  </sheetViews>
  <sheetFormatPr defaultRowHeight="15" x14ac:dyDescent="0.25"/>
  <cols>
    <col min="4" max="4" width="20.28515625" customWidth="1"/>
  </cols>
  <sheetData>
    <row r="4" spans="4:6" x14ac:dyDescent="0.25">
      <c r="D4">
        <f>1009925167.2</f>
        <v>1009925167.2</v>
      </c>
      <c r="E4">
        <v>2141580.81</v>
      </c>
      <c r="F4">
        <f>E4/D4*100</f>
        <v>0.21205341539685513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План на 2016-25 </vt:lpstr>
      <vt:lpstr>Лист1</vt:lpstr>
      <vt:lpstr>'План на 2016-25 '!Заголовки_для_печати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SnisarevskayaOV</dc:creator>
  <cp:lastModifiedBy>Шаповалов</cp:lastModifiedBy>
  <cp:lastPrinted>2023-03-01T03:25:19Z</cp:lastPrinted>
  <dcterms:created xsi:type="dcterms:W3CDTF">2017-06-22T03:05:49Z</dcterms:created>
  <dcterms:modified xsi:type="dcterms:W3CDTF">2023-03-10T06:47:34Z</dcterms:modified>
</cp:coreProperties>
</file>